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40" yWindow="700" windowWidth="29900" windowHeight="16500" firstSheet="1" activeTab="1"/>
  </bookViews>
  <sheets>
    <sheet name="Scenario C Orig." sheetId="1" r:id="rId1"/>
    <sheet name="Campus Bud 4-12-11" sheetId="2" r:id="rId2"/>
  </sheets>
  <definedNames>
    <definedName name="_xlnm.Print_Area" localSheetId="1">'Campus Bud 4-12-11'!$A$1:$N$27</definedName>
    <definedName name="_xlnm.Print_Area" localSheetId="0">'Scenario C Orig.'!$A$1:$P$33</definedName>
  </definedNames>
  <calcPr fullCalcOnLoad="1"/>
</workbook>
</file>

<file path=xl/sharedStrings.xml><?xml version="1.0" encoding="utf-8"?>
<sst xmlns="http://schemas.openxmlformats.org/spreadsheetml/2006/main" count="130" uniqueCount="75">
  <si>
    <t>DE ANZA COLLEGE</t>
  </si>
  <si>
    <t xml:space="preserve">         FOR SENIOR STAFF ONLY</t>
  </si>
  <si>
    <t>PLUS</t>
  </si>
  <si>
    <t>PT FTE ALLOCATION</t>
  </si>
  <si>
    <t>Scenario 1</t>
  </si>
  <si>
    <t>Overall</t>
  </si>
  <si>
    <t>&amp; Benefit</t>
  </si>
  <si>
    <t xml:space="preserve">% of </t>
  </si>
  <si>
    <t>% of</t>
  </si>
  <si>
    <t>Reduction</t>
  </si>
  <si>
    <t>Student Services</t>
  </si>
  <si>
    <t>Marketing</t>
  </si>
  <si>
    <t xml:space="preserve">FUND 14 - Scenario C  </t>
  </si>
  <si>
    <t>Instruction</t>
  </si>
  <si>
    <t>President's Office</t>
  </si>
  <si>
    <t xml:space="preserve">Wages </t>
  </si>
  <si>
    <t>Part-time</t>
  </si>
  <si>
    <t>Faculty</t>
  </si>
  <si>
    <t>FT FTE $</t>
  </si>
  <si>
    <t xml:space="preserve">               FAC &amp; STAFF</t>
  </si>
  <si>
    <t xml:space="preserve">        PT FAC</t>
  </si>
  <si>
    <t xml:space="preserve">        TOTALS</t>
  </si>
  <si>
    <t># FTE</t>
  </si>
  <si>
    <t xml:space="preserve">                    FUND 14 Budget</t>
  </si>
  <si>
    <t>FTES Reduction</t>
  </si>
  <si>
    <t>Net Rev over Exp</t>
  </si>
  <si>
    <t>Add Back:</t>
  </si>
  <si>
    <t>%</t>
  </si>
  <si>
    <t>Total</t>
  </si>
  <si>
    <t>FTE  FT FAC &amp; STAFF</t>
  </si>
  <si>
    <t>TOTAL SCENARIO C</t>
  </si>
  <si>
    <t xml:space="preserve">Updated Allocation Basis: </t>
  </si>
  <si>
    <t>www.ccleague.net/</t>
  </si>
  <si>
    <t>www.ebudget.ca.gov/</t>
  </si>
  <si>
    <t>www.lao.ca.gov</t>
  </si>
  <si>
    <t>www.deanza.edu/budgetinfo</t>
  </si>
  <si>
    <t>Important Supplemental Documents:</t>
  </si>
  <si>
    <t>Update on 2011-12 Budget Development-BOT 04/04/11</t>
  </si>
  <si>
    <t>Chancellor Thor: 2011-12 FHDA Budget Cuts  4/5/11</t>
  </si>
  <si>
    <t>President Murphy: Important Budget Message 4/5/11</t>
  </si>
  <si>
    <t>Scenario 3</t>
  </si>
  <si>
    <t>Finance &amp; Ed Res</t>
  </si>
  <si>
    <t>2010-2011 A &amp; B Budget Discussion Worksheet</t>
  </si>
  <si>
    <t>PT FTEF $</t>
  </si>
  <si>
    <t>www.cbp.org/</t>
  </si>
  <si>
    <t>CA Dept. of Finance</t>
  </si>
  <si>
    <t>Campus Budget Team</t>
  </si>
  <si>
    <t>*FHDA BUDGET SCENARIOS:</t>
  </si>
  <si>
    <t>Reduction Amounts Established by Senior Staff In Order To Meet FTES Targets</t>
  </si>
  <si>
    <t>Fund 14 Budget</t>
  </si>
  <si>
    <t>Funding</t>
  </si>
  <si>
    <t>Fund 22</t>
  </si>
  <si>
    <t>% of Total</t>
  </si>
  <si>
    <t>Based on Fund 14</t>
  </si>
  <si>
    <t>De Anza's Share</t>
  </si>
  <si>
    <t>Fund 14</t>
  </si>
  <si>
    <t>Categorical</t>
  </si>
  <si>
    <t>Important Websites:</t>
  </si>
  <si>
    <t>Community College League</t>
  </si>
  <si>
    <t>Legislative Analysts Office</t>
  </si>
  <si>
    <t>California Budget Project</t>
  </si>
  <si>
    <t>Reductions</t>
  </si>
  <si>
    <t xml:space="preserve">Total </t>
  </si>
  <si>
    <t>FTE</t>
  </si>
  <si>
    <t>Scenario C</t>
  </si>
  <si>
    <t>Scenario 2A</t>
  </si>
  <si>
    <t>See Notes to Scenario C</t>
  </si>
  <si>
    <t xml:space="preserve">  124 FTE @ $63,000</t>
  </si>
  <si>
    <t>"B" Budget</t>
  </si>
  <si>
    <t xml:space="preserve">       TOTAL   2010-11</t>
  </si>
  <si>
    <t>*FHDA BUDGET SCENARIOS:</t>
  </si>
  <si>
    <t>Scenario 2A</t>
  </si>
  <si>
    <t>Non-Instr</t>
  </si>
  <si>
    <t>Bernata</t>
  </si>
  <si>
    <t>$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</si>
</sst>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(&quot;$&quot;* #,##0_);_(&quot;$&quot;* \(#,##0\);_(&quot;$&quot;* &quot;-&quot;??_);_(@_)"/>
    <numFmt numFmtId="172" formatCode="&quot;$&quot;#,##0"/>
    <numFmt numFmtId="173" formatCode="0.0"/>
    <numFmt numFmtId="174" formatCode="0.0%"/>
    <numFmt numFmtId="175" formatCode="_(&quot;$&quot;* #,##0.0_);_(&quot;$&quot;* \(#,##0.0\);_(&quot;$&quot;* &quot;-&quot;??_);_(@_)"/>
    <numFmt numFmtId="176" formatCode="_(* #,##0.0_);_(* \(#,##0.0\);_(* &quot;-&quot;?_);_(@_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0.000000"/>
    <numFmt numFmtId="181" formatCode="0.00000"/>
    <numFmt numFmtId="182" formatCode="0.0000"/>
    <numFmt numFmtId="183" formatCode="0.000"/>
    <numFmt numFmtId="184" formatCode="#,##0.0_);\(#,##0.0\)"/>
    <numFmt numFmtId="185" formatCode="#,##0.000_);\(#,##0.000\)"/>
    <numFmt numFmtId="186" formatCode="#,##0.0000_);\(#,##0.0000\)"/>
    <numFmt numFmtId="187" formatCode="_(* #,##0.000_);_(* \(#,##0.000\);_(* &quot;-&quot;?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&quot;$&quot;#,##0.0_);[Red]\(&quot;$&quot;#,##0.0\)"/>
    <numFmt numFmtId="192" formatCode="0.000%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_(&quot;$&quot;* #,##0.00000_);_(&quot;$&quot;* \(#,##0.00000\);_(&quot;$&quot;* &quot;-&quot;??_);_(@_)"/>
    <numFmt numFmtId="196" formatCode="_(* #,##0.00000000_);_(* \(#,##0.00000000\);_(* &quot;-&quot;??_);_(@_)"/>
  </numFmts>
  <fonts count="1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sz val="8"/>
      <name val="Verdana"/>
      <family val="0"/>
    </font>
    <font>
      <sz val="8"/>
      <name val="Geneva"/>
      <family val="0"/>
    </font>
    <font>
      <b/>
      <sz val="8"/>
      <name val="Geneva"/>
      <family val="0"/>
    </font>
    <font>
      <b/>
      <sz val="7"/>
      <name val="Geneva"/>
      <family val="0"/>
    </font>
    <font>
      <b/>
      <i/>
      <sz val="8"/>
      <name val="Geneva"/>
      <family val="0"/>
    </font>
    <font>
      <b/>
      <i/>
      <sz val="9"/>
      <color indexed="10"/>
      <name val="Geneva"/>
      <family val="0"/>
    </font>
    <font>
      <i/>
      <sz val="8"/>
      <name val="Geneva"/>
      <family val="0"/>
    </font>
    <font>
      <b/>
      <i/>
      <sz val="10"/>
      <name val="Verdana"/>
      <family val="0"/>
    </font>
    <font>
      <i/>
      <sz val="7"/>
      <name val="Geneva"/>
      <family val="0"/>
    </font>
    <font>
      <sz val="7"/>
      <name val="Geneva"/>
      <family val="0"/>
    </font>
    <font>
      <b/>
      <sz val="6"/>
      <name val="Geneva"/>
      <family val="0"/>
    </font>
    <font>
      <u val="single"/>
      <sz val="9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5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Alignment="1">
      <alignment/>
    </xf>
    <xf numFmtId="170" fontId="8" fillId="0" borderId="0" xfId="0" applyNumberFormat="1" applyFont="1" applyFill="1" applyBorder="1" applyAlignment="1">
      <alignment horizontal="center"/>
    </xf>
    <xf numFmtId="170" fontId="8" fillId="0" borderId="1" xfId="0" applyNumberFormat="1" applyFont="1" applyFill="1" applyBorder="1" applyAlignment="1">
      <alignment horizontal="center"/>
    </xf>
    <xf numFmtId="170" fontId="0" fillId="0" borderId="2" xfId="0" applyNumberFormat="1" applyFont="1" applyFill="1" applyBorder="1" applyAlignment="1">
      <alignment horizontal="center"/>
    </xf>
    <xf numFmtId="170" fontId="8" fillId="0" borderId="2" xfId="0" applyNumberFormat="1" applyFont="1" applyFill="1" applyBorder="1" applyAlignment="1">
      <alignment horizontal="center"/>
    </xf>
    <xf numFmtId="170" fontId="0" fillId="0" borderId="3" xfId="15" applyNumberFormat="1" applyFont="1" applyFill="1" applyBorder="1" applyAlignment="1">
      <alignment horizontal="center"/>
    </xf>
    <xf numFmtId="170" fontId="7" fillId="0" borderId="4" xfId="0" applyNumberFormat="1" applyFont="1" applyFill="1" applyBorder="1" applyAlignment="1">
      <alignment horizontal="center"/>
    </xf>
    <xf numFmtId="170" fontId="8" fillId="0" borderId="5" xfId="0" applyNumberFormat="1" applyFont="1" applyFill="1" applyBorder="1" applyAlignment="1">
      <alignment horizontal="center"/>
    </xf>
    <xf numFmtId="170" fontId="8" fillId="0" borderId="6" xfId="15" applyNumberFormat="1" applyFont="1" applyFill="1" applyBorder="1" applyAlignment="1">
      <alignment horizontal="center"/>
    </xf>
    <xf numFmtId="170" fontId="8" fillId="0" borderId="7" xfId="15" applyNumberFormat="1" applyFont="1" applyFill="1" applyBorder="1" applyAlignment="1">
      <alignment horizontal="center"/>
    </xf>
    <xf numFmtId="170" fontId="8" fillId="0" borderId="7" xfId="0" applyNumberFormat="1" applyFont="1" applyFill="1" applyBorder="1" applyAlignment="1">
      <alignment horizontal="center"/>
    </xf>
    <xf numFmtId="170" fontId="8" fillId="0" borderId="8" xfId="0" applyNumberFormat="1" applyFont="1" applyFill="1" applyBorder="1" applyAlignment="1">
      <alignment horizontal="center"/>
    </xf>
    <xf numFmtId="170" fontId="8" fillId="0" borderId="9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70" fontId="7" fillId="0" borderId="0" xfId="15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170" fontId="7" fillId="0" borderId="0" xfId="15" applyNumberFormat="1" applyFont="1" applyFill="1" applyBorder="1" applyAlignment="1">
      <alignment/>
    </xf>
    <xf numFmtId="0" fontId="10" fillId="0" borderId="0" xfId="0" applyFont="1" applyAlignment="1">
      <alignment/>
    </xf>
    <xf numFmtId="9" fontId="7" fillId="2" borderId="11" xfId="22" applyFont="1" applyFill="1" applyBorder="1" applyAlignment="1">
      <alignment horizontal="center"/>
    </xf>
    <xf numFmtId="170" fontId="8" fillId="0" borderId="4" xfId="0" applyNumberFormat="1" applyFont="1" applyFill="1" applyBorder="1" applyAlignment="1">
      <alignment horizontal="center"/>
    </xf>
    <xf numFmtId="170" fontId="8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0" xfId="0" applyFont="1" applyAlignment="1">
      <alignment/>
    </xf>
    <xf numFmtId="170" fontId="10" fillId="0" borderId="1" xfId="0" applyNumberFormat="1" applyFont="1" applyFill="1" applyBorder="1" applyAlignment="1">
      <alignment horizontal="center"/>
    </xf>
    <xf numFmtId="170" fontId="10" fillId="0" borderId="8" xfId="0" applyNumberFormat="1" applyFont="1" applyFill="1" applyBorder="1" applyAlignment="1">
      <alignment horizontal="center"/>
    </xf>
    <xf numFmtId="37" fontId="12" fillId="0" borderId="1" xfId="0" applyNumberFormat="1" applyFont="1" applyFill="1" applyBorder="1" applyAlignment="1">
      <alignment/>
    </xf>
    <xf numFmtId="171" fontId="12" fillId="0" borderId="14" xfId="17" applyNumberFormat="1" applyFont="1" applyFill="1" applyBorder="1" applyAlignment="1">
      <alignment/>
    </xf>
    <xf numFmtId="37" fontId="12" fillId="0" borderId="9" xfId="0" applyNumberFormat="1" applyFont="1" applyFill="1" applyBorder="1" applyAlignment="1">
      <alignment/>
    </xf>
    <xf numFmtId="171" fontId="12" fillId="0" borderId="0" xfId="17" applyNumberFormat="1" applyFont="1" applyFill="1" applyBorder="1" applyAlignment="1">
      <alignment/>
    </xf>
    <xf numFmtId="170" fontId="8" fillId="0" borderId="13" xfId="0" applyNumberFormat="1" applyFont="1" applyFill="1" applyBorder="1" applyAlignment="1">
      <alignment horizontal="center"/>
    </xf>
    <xf numFmtId="170" fontId="8" fillId="0" borderId="15" xfId="0" applyNumberFormat="1" applyFont="1" applyFill="1" applyBorder="1" applyAlignment="1">
      <alignment horizontal="center"/>
    </xf>
    <xf numFmtId="0" fontId="7" fillId="0" borderId="7" xfId="0" applyFont="1" applyBorder="1" applyAlignment="1">
      <alignment/>
    </xf>
    <xf numFmtId="15" fontId="7" fillId="0" borderId="0" xfId="0" applyNumberFormat="1" applyFont="1" applyAlignment="1">
      <alignment/>
    </xf>
    <xf numFmtId="9" fontId="12" fillId="0" borderId="7" xfId="22" applyFont="1" applyFill="1" applyBorder="1" applyAlignment="1">
      <alignment horizontal="center"/>
    </xf>
    <xf numFmtId="171" fontId="12" fillId="0" borderId="3" xfId="17" applyNumberFormat="1" applyFont="1" applyFill="1" applyBorder="1" applyAlignment="1">
      <alignment/>
    </xf>
    <xf numFmtId="171" fontId="12" fillId="0" borderId="12" xfId="17" applyNumberFormat="1" applyFont="1" applyFill="1" applyBorder="1" applyAlignment="1">
      <alignment/>
    </xf>
    <xf numFmtId="37" fontId="12" fillId="0" borderId="10" xfId="0" applyNumberFormat="1" applyFont="1" applyFill="1" applyBorder="1" applyAlignment="1">
      <alignment/>
    </xf>
    <xf numFmtId="171" fontId="12" fillId="0" borderId="11" xfId="17" applyNumberFormat="1" applyFont="1" applyFill="1" applyBorder="1" applyAlignment="1">
      <alignment/>
    </xf>
    <xf numFmtId="0" fontId="13" fillId="0" borderId="0" xfId="0" applyFont="1" applyAlignment="1">
      <alignment/>
    </xf>
    <xf numFmtId="37" fontId="12" fillId="0" borderId="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174" fontId="7" fillId="0" borderId="0" xfId="22" applyNumberFormat="1" applyFont="1" applyFill="1" applyBorder="1" applyAlignment="1">
      <alignment horizontal="center"/>
    </xf>
    <xf numFmtId="37" fontId="12" fillId="2" borderId="9" xfId="0" applyNumberFormat="1" applyFont="1" applyFill="1" applyBorder="1" applyAlignment="1">
      <alignment/>
    </xf>
    <xf numFmtId="37" fontId="12" fillId="2" borderId="1" xfId="0" applyNumberFormat="1" applyFont="1" applyFill="1" applyBorder="1" applyAlignment="1">
      <alignment/>
    </xf>
    <xf numFmtId="171" fontId="12" fillId="2" borderId="12" xfId="17" applyNumberFormat="1" applyFont="1" applyFill="1" applyBorder="1" applyAlignment="1">
      <alignment/>
    </xf>
    <xf numFmtId="0" fontId="0" fillId="0" borderId="9" xfId="0" applyBorder="1" applyAlignment="1">
      <alignment/>
    </xf>
    <xf numFmtId="171" fontId="12" fillId="0" borderId="4" xfId="17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171" fontId="12" fillId="0" borderId="9" xfId="17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9" fontId="7" fillId="2" borderId="3" xfId="22" applyFont="1" applyFill="1" applyBorder="1" applyAlignment="1">
      <alignment horizontal="center"/>
    </xf>
    <xf numFmtId="9" fontId="7" fillId="2" borderId="14" xfId="22" applyFont="1" applyFill="1" applyBorder="1" applyAlignment="1">
      <alignment horizontal="center"/>
    </xf>
    <xf numFmtId="170" fontId="8" fillId="0" borderId="17" xfId="0" applyNumberFormat="1" applyFont="1" applyFill="1" applyBorder="1" applyAlignment="1">
      <alignment horizontal="center"/>
    </xf>
    <xf numFmtId="170" fontId="8" fillId="2" borderId="17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7" fontId="12" fillId="2" borderId="10" xfId="0" applyNumberFormat="1" applyFont="1" applyFill="1" applyBorder="1" applyAlignment="1">
      <alignment/>
    </xf>
    <xf numFmtId="37" fontId="12" fillId="0" borderId="14" xfId="0" applyNumberFormat="1" applyFont="1" applyFill="1" applyBorder="1" applyAlignment="1">
      <alignment/>
    </xf>
    <xf numFmtId="171" fontId="12" fillId="2" borderId="11" xfId="17" applyNumberFormat="1" applyFont="1" applyFill="1" applyBorder="1" applyAlignment="1">
      <alignment/>
    </xf>
    <xf numFmtId="37" fontId="12" fillId="2" borderId="11" xfId="0" applyNumberFormat="1" applyFont="1" applyFill="1" applyBorder="1" applyAlignment="1">
      <alignment/>
    </xf>
    <xf numFmtId="0" fontId="0" fillId="0" borderId="8" xfId="0" applyBorder="1" applyAlignment="1">
      <alignment/>
    </xf>
    <xf numFmtId="171" fontId="12" fillId="0" borderId="18" xfId="17" applyNumberFormat="1" applyFont="1" applyFill="1" applyBorder="1" applyAlignment="1">
      <alignment/>
    </xf>
    <xf numFmtId="37" fontId="12" fillId="0" borderId="18" xfId="0" applyNumberFormat="1" applyFont="1" applyFill="1" applyBorder="1" applyAlignment="1">
      <alignment/>
    </xf>
    <xf numFmtId="15" fontId="7" fillId="0" borderId="0" xfId="0" applyNumberFormat="1" applyFont="1" applyBorder="1" applyAlignment="1">
      <alignment/>
    </xf>
    <xf numFmtId="15" fontId="12" fillId="0" borderId="0" xfId="0" applyNumberFormat="1" applyFont="1" applyBorder="1" applyAlignment="1">
      <alignment/>
    </xf>
    <xf numFmtId="15" fontId="7" fillId="2" borderId="3" xfId="0" applyNumberFormat="1" applyFont="1" applyFill="1" applyBorder="1" applyAlignment="1">
      <alignment/>
    </xf>
    <xf numFmtId="171" fontId="12" fillId="2" borderId="2" xfId="17" applyNumberFormat="1" applyFont="1" applyFill="1" applyBorder="1" applyAlignment="1">
      <alignment/>
    </xf>
    <xf numFmtId="0" fontId="0" fillId="2" borderId="2" xfId="0" applyFill="1" applyBorder="1" applyAlignment="1">
      <alignment/>
    </xf>
    <xf numFmtId="37" fontId="12" fillId="2" borderId="2" xfId="0" applyNumberFormat="1" applyFont="1" applyFill="1" applyBorder="1" applyAlignment="1">
      <alignment/>
    </xf>
    <xf numFmtId="15" fontId="7" fillId="0" borderId="5" xfId="0" applyNumberFormat="1" applyFont="1" applyBorder="1" applyAlignment="1">
      <alignment/>
    </xf>
    <xf numFmtId="171" fontId="12" fillId="0" borderId="7" xfId="17" applyNumberFormat="1" applyFont="1" applyFill="1" applyBorder="1" applyAlignment="1">
      <alignment/>
    </xf>
    <xf numFmtId="37" fontId="12" fillId="0" borderId="7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14" fillId="0" borderId="2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1" xfId="0" applyFont="1" applyBorder="1" applyAlignment="1">
      <alignment/>
    </xf>
    <xf numFmtId="184" fontId="12" fillId="0" borderId="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9" fontId="0" fillId="0" borderId="18" xfId="0" applyNumberFormat="1" applyBorder="1" applyAlignment="1">
      <alignment/>
    </xf>
    <xf numFmtId="170" fontId="0" fillId="0" borderId="12" xfId="15" applyNumberFormat="1" applyFont="1" applyFill="1" applyBorder="1" applyAlignment="1">
      <alignment horizontal="center"/>
    </xf>
    <xf numFmtId="170" fontId="8" fillId="0" borderId="10" xfId="15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9" fontId="0" fillId="0" borderId="0" xfId="22" applyFont="1" applyAlignment="1">
      <alignment/>
    </xf>
    <xf numFmtId="43" fontId="0" fillId="0" borderId="18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9" fontId="12" fillId="0" borderId="14" xfId="22" applyFont="1" applyFill="1" applyBorder="1" applyAlignment="1">
      <alignment/>
    </xf>
    <xf numFmtId="15" fontId="15" fillId="2" borderId="3" xfId="0" applyNumberFormat="1" applyFont="1" applyFill="1" applyBorder="1" applyAlignment="1">
      <alignment/>
    </xf>
    <xf numFmtId="171" fontId="14" fillId="0" borderId="12" xfId="17" applyNumberFormat="1" applyFont="1" applyFill="1" applyBorder="1" applyAlignment="1">
      <alignment/>
    </xf>
    <xf numFmtId="171" fontId="14" fillId="0" borderId="17" xfId="17" applyNumberFormat="1" applyFont="1" applyFill="1" applyBorder="1" applyAlignment="1">
      <alignment/>
    </xf>
    <xf numFmtId="9" fontId="7" fillId="0" borderId="9" xfId="0" applyNumberFormat="1" applyFont="1" applyBorder="1" applyAlignment="1">
      <alignment horizontal="center"/>
    </xf>
    <xf numFmtId="170" fontId="9" fillId="2" borderId="4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 horizontal="center"/>
    </xf>
    <xf numFmtId="170" fontId="8" fillId="2" borderId="7" xfId="0" applyNumberFormat="1" applyFont="1" applyFill="1" applyBorder="1" applyAlignment="1">
      <alignment horizontal="center"/>
    </xf>
    <xf numFmtId="170" fontId="16" fillId="2" borderId="12" xfId="0" applyNumberFormat="1" applyFont="1" applyFill="1" applyBorder="1" applyAlignment="1">
      <alignment/>
    </xf>
    <xf numFmtId="170" fontId="9" fillId="2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5" fontId="7" fillId="2" borderId="5" xfId="0" applyNumberFormat="1" applyFont="1" applyFill="1" applyBorder="1" applyAlignment="1">
      <alignment/>
    </xf>
    <xf numFmtId="171" fontId="12" fillId="2" borderId="0" xfId="17" applyNumberFormat="1" applyFont="1" applyFill="1" applyBorder="1" applyAlignment="1">
      <alignment/>
    </xf>
    <xf numFmtId="15" fontId="12" fillId="2" borderId="9" xfId="0" applyNumberFormat="1" applyFont="1" applyFill="1" applyBorder="1" applyAlignment="1">
      <alignment/>
    </xf>
    <xf numFmtId="171" fontId="12" fillId="2" borderId="10" xfId="17" applyNumberFormat="1" applyFont="1" applyFill="1" applyBorder="1" applyAlignment="1">
      <alignment/>
    </xf>
    <xf numFmtId="171" fontId="7" fillId="2" borderId="18" xfId="0" applyNumberFormat="1" applyFont="1" applyFill="1" applyBorder="1" applyAlignment="1">
      <alignment/>
    </xf>
    <xf numFmtId="0" fontId="7" fillId="2" borderId="12" xfId="0" applyFont="1" applyFill="1" applyBorder="1" applyAlignment="1">
      <alignment/>
    </xf>
    <xf numFmtId="15" fontId="8" fillId="2" borderId="17" xfId="0" applyNumberFormat="1" applyFont="1" applyFill="1" applyBorder="1" applyAlignment="1">
      <alignment/>
    </xf>
    <xf numFmtId="170" fontId="16" fillId="2" borderId="3" xfId="0" applyNumberFormat="1" applyFont="1" applyFill="1" applyBorder="1" applyAlignment="1">
      <alignment horizontal="center" wrapText="1"/>
    </xf>
    <xf numFmtId="170" fontId="16" fillId="2" borderId="4" xfId="0" applyNumberFormat="1" applyFont="1" applyFill="1" applyBorder="1" applyAlignment="1">
      <alignment horizontal="center" wrapText="1"/>
    </xf>
    <xf numFmtId="170" fontId="16" fillId="2" borderId="6" xfId="0" applyNumberFormat="1" applyFont="1" applyFill="1" applyBorder="1" applyAlignment="1">
      <alignment horizontal="center" wrapText="1"/>
    </xf>
    <xf numFmtId="170" fontId="16" fillId="2" borderId="8" xfId="0" applyNumberFormat="1" applyFont="1" applyFill="1" applyBorder="1" applyAlignment="1">
      <alignment horizontal="center" wrapText="1"/>
    </xf>
    <xf numFmtId="170" fontId="0" fillId="0" borderId="13" xfId="15" applyNumberFormat="1" applyFont="1" applyFill="1" applyBorder="1" applyAlignment="1">
      <alignment horizontal="center"/>
    </xf>
    <xf numFmtId="170" fontId="0" fillId="0" borderId="20" xfId="15" applyNumberFormat="1" applyFont="1" applyFill="1" applyBorder="1" applyAlignment="1">
      <alignment horizontal="center"/>
    </xf>
    <xf numFmtId="170" fontId="0" fillId="0" borderId="15" xfId="15" applyNumberFormat="1" applyFont="1" applyFill="1" applyBorder="1" applyAlignment="1">
      <alignment horizontal="center"/>
    </xf>
    <xf numFmtId="0" fontId="17" fillId="0" borderId="0" xfId="20" applyFont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9_10_Budget_Reduction_Planning_Worksheet3xls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eanza.edu/budgetinfo" TargetMode="External" /><Relationship Id="rId2" Type="http://schemas.openxmlformats.org/officeDocument/2006/relationships/hyperlink" Target="http://www.ccleague.net/" TargetMode="External" /><Relationship Id="rId3" Type="http://schemas.openxmlformats.org/officeDocument/2006/relationships/hyperlink" Target="http://www.ebudget.ca.gov/" TargetMode="External" /><Relationship Id="rId4" Type="http://schemas.openxmlformats.org/officeDocument/2006/relationships/hyperlink" Target="http://www.cbp.org/" TargetMode="External" /><Relationship Id="rId5" Type="http://schemas.openxmlformats.org/officeDocument/2006/relationships/hyperlink" Target="http://www.lao.ca.gov" TargetMode="External" /><Relationship Id="rId6" Type="http://schemas.openxmlformats.org/officeDocument/2006/relationships/hyperlink" Target="http://www.deanza.edu/budgetinfo/announcements/News04_05_11.html" TargetMode="External" /><Relationship Id="rId7" Type="http://schemas.openxmlformats.org/officeDocument/2006/relationships/hyperlink" Target="http://www.deanza.edu/budgetinfo/announcements/News04_03_11.html" TargetMode="External" /><Relationship Id="rId8" Type="http://schemas.openxmlformats.org/officeDocument/2006/relationships/hyperlink" Target="http://www.fhda.edu/about_us/board/agend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zoomScale="172" zoomScaleNormal="172" workbookViewId="0" topLeftCell="A1">
      <selection activeCell="G42" sqref="G42"/>
    </sheetView>
  </sheetViews>
  <sheetFormatPr defaultColWidth="11.00390625" defaultRowHeight="12"/>
  <cols>
    <col min="1" max="1" width="17.00390625" style="0" customWidth="1"/>
    <col min="2" max="2" width="12.125" style="0" customWidth="1"/>
    <col min="3" max="3" width="10.50390625" style="0" customWidth="1"/>
    <col min="4" max="4" width="13.375" style="0" customWidth="1"/>
    <col min="5" max="5" width="11.625" style="0" customWidth="1"/>
    <col min="6" max="6" width="6.375" style="0" customWidth="1"/>
    <col min="7" max="7" width="11.50390625" style="0" customWidth="1"/>
    <col min="8" max="8" width="6.00390625" style="0" customWidth="1"/>
    <col min="9" max="9" width="0.875" style="0" hidden="1" customWidth="1"/>
    <col min="10" max="10" width="0.12890625" style="0" hidden="1" customWidth="1"/>
    <col min="11" max="11" width="0.12890625" style="0" customWidth="1"/>
    <col min="12" max="12" width="9.875" style="0" customWidth="1"/>
    <col min="13" max="13" width="4.875" style="0" customWidth="1"/>
    <col min="14" max="14" width="5.125" style="0" customWidth="1"/>
    <col min="15" max="16" width="10.625" style="0" customWidth="1"/>
    <col min="17" max="17" width="11.375" style="0" customWidth="1"/>
    <col min="18" max="18" width="15.00390625" style="0" customWidth="1"/>
  </cols>
  <sheetData>
    <row r="1" spans="1:8" ht="12.75">
      <c r="A1" t="s">
        <v>0</v>
      </c>
      <c r="G1" s="39" t="s">
        <v>54</v>
      </c>
      <c r="H1" s="39"/>
    </row>
    <row r="2" spans="1:8" ht="12.75">
      <c r="A2" s="7" t="s">
        <v>42</v>
      </c>
      <c r="D2" s="42" t="s">
        <v>70</v>
      </c>
      <c r="E2" s="42"/>
      <c r="G2" s="44">
        <v>0.414332328</v>
      </c>
      <c r="H2" s="44" t="s">
        <v>63</v>
      </c>
    </row>
    <row r="3" spans="1:8" ht="12.75">
      <c r="A3" s="7" t="s">
        <v>12</v>
      </c>
      <c r="D3" s="43" t="s">
        <v>4</v>
      </c>
      <c r="E3" s="39">
        <v>10523092</v>
      </c>
      <c r="G3" s="39">
        <f>G2*E3</f>
        <v>4360057.206118177</v>
      </c>
      <c r="H3" s="50">
        <f>G3/80000</f>
        <v>54.500715076477206</v>
      </c>
    </row>
    <row r="4" spans="1:8" ht="12.75">
      <c r="A4" s="26" t="s">
        <v>31</v>
      </c>
      <c r="B4" s="51">
        <f>G2</f>
        <v>0.414332328</v>
      </c>
      <c r="D4" s="43" t="s">
        <v>71</v>
      </c>
      <c r="E4" s="39">
        <v>14611256</v>
      </c>
      <c r="G4" s="39">
        <f>E4*G2</f>
        <v>6053915.713483969</v>
      </c>
      <c r="H4" s="50">
        <f>G4/80000</f>
        <v>75.6739464185496</v>
      </c>
    </row>
    <row r="5" spans="1:15" ht="12.75">
      <c r="A5" s="4">
        <v>39169</v>
      </c>
      <c r="D5" s="79" t="s">
        <v>64</v>
      </c>
      <c r="E5" s="80">
        <v>20308425</v>
      </c>
      <c r="F5" s="81"/>
      <c r="G5" s="80">
        <f>E5*G2</f>
        <v>8414437.0082634</v>
      </c>
      <c r="H5" s="82">
        <f>G5/80000</f>
        <v>105.1804626032925</v>
      </c>
      <c r="I5" s="62"/>
      <c r="J5" s="62"/>
      <c r="K5" s="62"/>
      <c r="L5" s="87" t="s">
        <v>29</v>
      </c>
      <c r="M5" s="90"/>
      <c r="N5" s="88"/>
      <c r="O5" s="88"/>
    </row>
    <row r="6" spans="1:15" ht="12.75">
      <c r="A6" s="4"/>
      <c r="D6" s="83"/>
      <c r="E6" s="77"/>
      <c r="F6" s="78" t="s">
        <v>2</v>
      </c>
      <c r="G6" s="84">
        <f>H6*63000</f>
        <v>7812000</v>
      </c>
      <c r="H6" s="85">
        <v>124</v>
      </c>
      <c r="I6" s="31"/>
      <c r="J6" s="31"/>
      <c r="K6" s="31"/>
      <c r="L6" s="88" t="s">
        <v>3</v>
      </c>
      <c r="M6" s="91"/>
      <c r="N6" s="88" t="s">
        <v>67</v>
      </c>
      <c r="O6" s="88"/>
    </row>
    <row r="7" spans="1:13" ht="13.5" thickBot="1">
      <c r="A7" s="33" t="s">
        <v>1</v>
      </c>
      <c r="D7" s="83" t="s">
        <v>66</v>
      </c>
      <c r="E7" s="77"/>
      <c r="F7" s="77"/>
      <c r="G7" s="75">
        <f>G6+G5</f>
        <v>16226437.0082634</v>
      </c>
      <c r="H7" s="76">
        <f>H6+H5</f>
        <v>229.18046260329248</v>
      </c>
      <c r="I7" s="31"/>
      <c r="J7" s="31"/>
      <c r="K7" s="31"/>
      <c r="L7" s="88" t="s">
        <v>30</v>
      </c>
      <c r="M7" s="91"/>
    </row>
    <row r="8" spans="1:13" ht="13.5" thickTop="1">
      <c r="A8" s="7"/>
      <c r="D8" s="59"/>
      <c r="E8" s="63"/>
      <c r="F8" s="63"/>
      <c r="G8" s="86"/>
      <c r="H8" s="86"/>
      <c r="I8" s="63"/>
      <c r="J8" s="63"/>
      <c r="K8" s="63"/>
      <c r="L8" s="63"/>
      <c r="M8" s="74"/>
    </row>
    <row r="9" ht="12.75">
      <c r="A9" s="7"/>
    </row>
    <row r="10" spans="1:20" s="2" customFormat="1" ht="12.75">
      <c r="A10" s="1"/>
      <c r="F10"/>
      <c r="G10" s="31"/>
      <c r="H10" s="31"/>
      <c r="I10"/>
      <c r="J10"/>
      <c r="K10"/>
      <c r="L10"/>
      <c r="M10"/>
      <c r="N10"/>
      <c r="O10"/>
      <c r="P10"/>
      <c r="Q10"/>
      <c r="R10"/>
      <c r="S10"/>
      <c r="T10"/>
    </row>
    <row r="11" spans="1:6" ht="12.75">
      <c r="A11" s="5"/>
      <c r="B11" s="12"/>
      <c r="C11" s="10" t="s">
        <v>23</v>
      </c>
      <c r="D11" s="11"/>
      <c r="E11" s="13"/>
      <c r="F11" s="28" t="s">
        <v>5</v>
      </c>
    </row>
    <row r="12" spans="1:15" ht="12.75">
      <c r="A12" s="6"/>
      <c r="B12" s="14" t="s">
        <v>15</v>
      </c>
      <c r="C12" s="8"/>
      <c r="D12" s="8" t="s">
        <v>16</v>
      </c>
      <c r="E12" s="34"/>
      <c r="F12" s="8" t="s">
        <v>7</v>
      </c>
      <c r="G12" s="40" t="s">
        <v>19</v>
      </c>
      <c r="H12" s="41"/>
      <c r="I12" s="8"/>
      <c r="J12" s="8"/>
      <c r="K12" s="8"/>
      <c r="L12" s="40" t="s">
        <v>20</v>
      </c>
      <c r="M12" s="41"/>
      <c r="N12" s="30" t="s">
        <v>21</v>
      </c>
      <c r="O12" s="41"/>
    </row>
    <row r="13" spans="1:15" ht="12.75">
      <c r="A13" s="6"/>
      <c r="B13" s="15" t="s">
        <v>6</v>
      </c>
      <c r="C13" s="16" t="s">
        <v>68</v>
      </c>
      <c r="D13" s="17" t="s">
        <v>17</v>
      </c>
      <c r="E13" s="35" t="s">
        <v>28</v>
      </c>
      <c r="F13" s="17" t="s">
        <v>28</v>
      </c>
      <c r="G13" s="66" t="s">
        <v>18</v>
      </c>
      <c r="H13" s="66" t="s">
        <v>22</v>
      </c>
      <c r="I13" s="8"/>
      <c r="J13" s="8"/>
      <c r="K13" s="8"/>
      <c r="L13" s="66" t="s">
        <v>43</v>
      </c>
      <c r="M13" s="66" t="s">
        <v>22</v>
      </c>
      <c r="N13" s="67" t="s">
        <v>63</v>
      </c>
      <c r="O13" s="67" t="s">
        <v>61</v>
      </c>
    </row>
    <row r="14" spans="1:15" ht="12.75">
      <c r="A14" s="21" t="s">
        <v>41</v>
      </c>
      <c r="B14" s="46">
        <v>4596053</v>
      </c>
      <c r="C14" s="45">
        <v>424086</v>
      </c>
      <c r="D14" s="46">
        <v>0</v>
      </c>
      <c r="E14" s="58">
        <f>SUM(B14:D14)</f>
        <v>5020139</v>
      </c>
      <c r="F14" s="64">
        <f>E14/E19</f>
        <v>0.06895235470647432</v>
      </c>
      <c r="G14" s="46">
        <f aca="true" t="shared" si="0" ref="G14:G19">F14*G$5</f>
        <v>580195.2452490625</v>
      </c>
      <c r="H14" s="50">
        <f aca="true" t="shared" si="1" ref="H14:H19">G14/80000</f>
        <v>7.2524405656132815</v>
      </c>
      <c r="I14" s="31"/>
      <c r="J14" s="31"/>
      <c r="K14" s="31"/>
      <c r="L14" s="46"/>
      <c r="M14" s="68"/>
      <c r="N14" s="55">
        <f>M14+H14</f>
        <v>7.2524405656132815</v>
      </c>
      <c r="O14" s="56">
        <f aca="true" t="shared" si="2" ref="O14:O19">L14+G14</f>
        <v>580195.2452490625</v>
      </c>
    </row>
    <row r="15" spans="1:15" ht="12.75">
      <c r="A15" s="21" t="s">
        <v>10</v>
      </c>
      <c r="B15" s="38">
        <v>8909213</v>
      </c>
      <c r="C15" s="36">
        <v>190675</v>
      </c>
      <c r="D15" s="38">
        <v>260731</v>
      </c>
      <c r="E15" s="36">
        <f>SUM(B15:D15)</f>
        <v>9360619</v>
      </c>
      <c r="F15" s="64">
        <f>E15/E19</f>
        <v>0.12856949211170504</v>
      </c>
      <c r="G15" s="38">
        <f t="shared" si="0"/>
        <v>1081839.8925583602</v>
      </c>
      <c r="H15" s="92">
        <f t="shared" si="1"/>
        <v>13.522998656979503</v>
      </c>
      <c r="I15" s="31"/>
      <c r="J15" s="31"/>
      <c r="K15" s="31"/>
      <c r="L15" s="38">
        <f>M15*63000</f>
        <v>104292.73108803519</v>
      </c>
      <c r="M15" s="92">
        <f>(260731/19529938)*H6</f>
        <v>1.6554401760005586</v>
      </c>
      <c r="N15" s="54">
        <f>H15+M15</f>
        <v>15.178438832980062</v>
      </c>
      <c r="O15" s="54">
        <f t="shared" si="2"/>
        <v>1186132.6236463955</v>
      </c>
    </row>
    <row r="16" spans="1:15" ht="12.75">
      <c r="A16" s="21" t="s">
        <v>13</v>
      </c>
      <c r="B16" s="38">
        <v>36999208</v>
      </c>
      <c r="C16" s="36">
        <v>984605</v>
      </c>
      <c r="D16" s="38">
        <v>19269207</v>
      </c>
      <c r="E16" s="36">
        <f>SUM(B16:D16)</f>
        <v>57253020</v>
      </c>
      <c r="F16" s="64">
        <f>E16/E19</f>
        <v>0.7863787323532013</v>
      </c>
      <c r="G16" s="38">
        <f t="shared" si="0"/>
        <v>6616934.308024036</v>
      </c>
      <c r="H16" s="50">
        <f t="shared" si="1"/>
        <v>82.71167885030044</v>
      </c>
      <c r="I16" s="31"/>
      <c r="J16" s="31"/>
      <c r="K16" s="31"/>
      <c r="L16" s="38">
        <f>M16*63000</f>
        <v>7707707.268911965</v>
      </c>
      <c r="M16" s="50">
        <f>(19269207/19529938)*H6</f>
        <v>122.34455982399945</v>
      </c>
      <c r="N16" s="54">
        <f>M16+H16</f>
        <v>205.0562386742999</v>
      </c>
      <c r="O16" s="54">
        <f t="shared" si="2"/>
        <v>14324641.576936001</v>
      </c>
    </row>
    <row r="17" spans="1:15" ht="12.75">
      <c r="A17" s="21" t="s">
        <v>14</v>
      </c>
      <c r="B17" s="38">
        <v>397068</v>
      </c>
      <c r="C17" s="36">
        <v>135731</v>
      </c>
      <c r="D17" s="36">
        <v>0</v>
      </c>
      <c r="E17" s="36">
        <f>SUM(B17:D17)</f>
        <v>532799</v>
      </c>
      <c r="F17" s="64">
        <f>E17/(E19)</f>
        <v>0.007318073391046505</v>
      </c>
      <c r="G17" s="38">
        <f t="shared" si="0"/>
        <v>61577.46757080934</v>
      </c>
      <c r="H17" s="50">
        <f t="shared" si="1"/>
        <v>0.7697183446351168</v>
      </c>
      <c r="I17" s="31"/>
      <c r="J17" s="31"/>
      <c r="K17" s="31"/>
      <c r="L17" s="38"/>
      <c r="M17" s="57"/>
      <c r="N17" s="55">
        <f>M17+H17</f>
        <v>0.7697183446351168</v>
      </c>
      <c r="O17" s="54">
        <f t="shared" si="2"/>
        <v>61577.46757080934</v>
      </c>
    </row>
    <row r="18" spans="1:15" ht="12.75">
      <c r="A18" s="21" t="s">
        <v>11</v>
      </c>
      <c r="B18" s="47">
        <v>464334</v>
      </c>
      <c r="C18" s="36">
        <v>175000</v>
      </c>
      <c r="D18" s="36">
        <v>0</v>
      </c>
      <c r="E18" s="36">
        <f>SUM(B18:D18)</f>
        <v>639334</v>
      </c>
      <c r="F18" s="64">
        <f>E18/E19</f>
        <v>0.008781347437572754</v>
      </c>
      <c r="G18" s="47">
        <f t="shared" si="0"/>
        <v>73890.09486113116</v>
      </c>
      <c r="H18" s="50">
        <f t="shared" si="1"/>
        <v>0.9236261857641396</v>
      </c>
      <c r="I18" s="31"/>
      <c r="J18" s="31"/>
      <c r="K18" s="31"/>
      <c r="L18" s="47"/>
      <c r="M18" s="69"/>
      <c r="N18" s="55">
        <f>M18+H18</f>
        <v>0.9236261857641396</v>
      </c>
      <c r="O18" s="70">
        <f t="shared" si="2"/>
        <v>73890.09486113116</v>
      </c>
    </row>
    <row r="19" spans="1:15" ht="13.5" thickBot="1">
      <c r="A19" s="22" t="s">
        <v>69</v>
      </c>
      <c r="B19" s="37">
        <f>SUM(B14:B18)</f>
        <v>51365876</v>
      </c>
      <c r="C19" s="37">
        <f>SUM(C14:C18)</f>
        <v>1910097</v>
      </c>
      <c r="D19" s="37">
        <f>SUM(D14:D18)</f>
        <v>19529938</v>
      </c>
      <c r="E19" s="37">
        <f>SUM(E14:E18)</f>
        <v>72805911</v>
      </c>
      <c r="F19" s="65">
        <f>SUM(F14:F18)</f>
        <v>0.9999999999999999</v>
      </c>
      <c r="G19" s="48">
        <f t="shared" si="0"/>
        <v>8414437.008263398</v>
      </c>
      <c r="H19" s="71">
        <f t="shared" si="1"/>
        <v>105.18046260329247</v>
      </c>
      <c r="I19" s="60"/>
      <c r="J19" s="60"/>
      <c r="K19" s="60"/>
      <c r="L19" s="48">
        <f>SUM(L15:L18)</f>
        <v>7812000</v>
      </c>
      <c r="M19" s="71">
        <f>SUM(M15:M18)</f>
        <v>124</v>
      </c>
      <c r="N19" s="73">
        <f>M19+H19</f>
        <v>229.18046260329248</v>
      </c>
      <c r="O19" s="72">
        <f t="shared" si="2"/>
        <v>16226437.008263398</v>
      </c>
    </row>
    <row r="20" spans="4:14" ht="13.5" thickTop="1">
      <c r="D20" s="36">
        <v>12280386</v>
      </c>
      <c r="N20" s="7"/>
    </row>
    <row r="21" ht="12.75">
      <c r="D21" s="50">
        <f>D19-D20</f>
        <v>7249552</v>
      </c>
    </row>
    <row r="22" spans="1:6" s="3" customFormat="1" ht="12.75">
      <c r="A22" s="32"/>
      <c r="B22" s="25"/>
      <c r="C22" s="23"/>
      <c r="D22" s="24"/>
      <c r="E22" s="50"/>
      <c r="F22" s="53"/>
    </row>
    <row r="23" spans="1:6" ht="12.75">
      <c r="A23" s="5"/>
      <c r="B23" s="12"/>
      <c r="C23" s="10" t="s">
        <v>23</v>
      </c>
      <c r="D23" s="11"/>
      <c r="E23" s="13"/>
      <c r="F23" s="28" t="s">
        <v>5</v>
      </c>
    </row>
    <row r="24" spans="1:15" ht="12.75">
      <c r="A24" s="6"/>
      <c r="B24" s="14" t="s">
        <v>15</v>
      </c>
      <c r="C24" s="8"/>
      <c r="D24" s="8" t="s">
        <v>16</v>
      </c>
      <c r="E24" s="34"/>
      <c r="F24" s="8" t="s">
        <v>7</v>
      </c>
      <c r="G24" s="40" t="s">
        <v>19</v>
      </c>
      <c r="H24" s="41"/>
      <c r="I24" s="8"/>
      <c r="J24" s="8"/>
      <c r="K24" s="8"/>
      <c r="L24" s="40" t="s">
        <v>20</v>
      </c>
      <c r="M24" s="41"/>
      <c r="N24" s="30" t="s">
        <v>21</v>
      </c>
      <c r="O24" s="41"/>
    </row>
    <row r="25" spans="1:15" ht="12.75">
      <c r="A25" s="6"/>
      <c r="B25" s="15" t="s">
        <v>6</v>
      </c>
      <c r="C25" s="16" t="s">
        <v>68</v>
      </c>
      <c r="D25" s="17" t="s">
        <v>17</v>
      </c>
      <c r="E25" s="35" t="s">
        <v>28</v>
      </c>
      <c r="F25" s="17" t="s">
        <v>28</v>
      </c>
      <c r="G25" s="66" t="s">
        <v>18</v>
      </c>
      <c r="H25" s="66" t="s">
        <v>22</v>
      </c>
      <c r="I25" s="8"/>
      <c r="J25" s="8"/>
      <c r="K25" s="8"/>
      <c r="L25" s="66" t="s">
        <v>43</v>
      </c>
      <c r="M25" s="66" t="s">
        <v>22</v>
      </c>
      <c r="N25" s="67" t="s">
        <v>63</v>
      </c>
      <c r="O25" s="67" t="s">
        <v>61</v>
      </c>
    </row>
    <row r="26" spans="1:15" ht="12.75">
      <c r="A26" s="21" t="s">
        <v>41</v>
      </c>
      <c r="B26" s="46">
        <v>4596053</v>
      </c>
      <c r="C26" s="45">
        <v>424086</v>
      </c>
      <c r="D26" s="46">
        <v>0</v>
      </c>
      <c r="E26" s="58">
        <f>SUM(B26:D26)</f>
        <v>5020139</v>
      </c>
      <c r="F26" s="64">
        <f>E26/E31</f>
        <v>0.06895235470647432</v>
      </c>
      <c r="G26" s="46">
        <f>H26*$G$19</f>
        <v>1767031.7717353136</v>
      </c>
      <c r="H26" s="51">
        <v>0.21</v>
      </c>
      <c r="I26" s="31"/>
      <c r="J26" s="31"/>
      <c r="K26" s="31"/>
      <c r="L26" s="46"/>
      <c r="M26" s="68"/>
      <c r="N26" s="55">
        <f>M26+H26</f>
        <v>0.21</v>
      </c>
      <c r="O26" s="56">
        <f aca="true" t="shared" si="3" ref="O26:O31">L26+G26</f>
        <v>1767031.7717353136</v>
      </c>
    </row>
    <row r="27" spans="1:15" ht="12.75">
      <c r="A27" s="21" t="s">
        <v>10</v>
      </c>
      <c r="B27" s="38">
        <v>8909213</v>
      </c>
      <c r="C27" s="36">
        <v>190675</v>
      </c>
      <c r="D27" s="38">
        <v>260731</v>
      </c>
      <c r="E27" s="36">
        <f>SUM(B27:D27)</f>
        <v>9360619</v>
      </c>
      <c r="F27" s="64">
        <f>E27/E31</f>
        <v>0.12856949211170504</v>
      </c>
      <c r="G27" s="46">
        <f>H27*$G$19</f>
        <v>3197486.0631400915</v>
      </c>
      <c r="H27" s="51">
        <v>0.38</v>
      </c>
      <c r="I27" s="31"/>
      <c r="J27" s="31"/>
      <c r="K27" s="31"/>
      <c r="L27" s="38">
        <f>M27*63000</f>
        <v>104292.73108803519</v>
      </c>
      <c r="M27" s="92">
        <f>(260731/19529938)*$H$6</f>
        <v>1.6554401760005586</v>
      </c>
      <c r="N27" s="54">
        <f>H27+M27</f>
        <v>2.0354401760005585</v>
      </c>
      <c r="O27" s="54">
        <f t="shared" si="3"/>
        <v>3301778.7942281268</v>
      </c>
    </row>
    <row r="28" spans="1:15" ht="12.75">
      <c r="A28" s="21" t="s">
        <v>13</v>
      </c>
      <c r="B28" s="38">
        <v>36999208</v>
      </c>
      <c r="C28" s="36">
        <v>984605</v>
      </c>
      <c r="D28" s="38">
        <v>19269207</v>
      </c>
      <c r="E28" s="36">
        <f>SUM(B28:D28)</f>
        <v>57253020</v>
      </c>
      <c r="F28" s="64">
        <f>E28/E31</f>
        <v>0.7863787323532013</v>
      </c>
      <c r="G28" s="46">
        <f>H28*$G$19</f>
        <v>3281630.4332227255</v>
      </c>
      <c r="H28" s="51">
        <v>0.39</v>
      </c>
      <c r="I28" s="31"/>
      <c r="J28" s="31"/>
      <c r="K28" s="31"/>
      <c r="L28" s="38">
        <f>M28*63000</f>
        <v>7707707.268911965</v>
      </c>
      <c r="M28" s="50">
        <f>(19269207/19529938)*H6</f>
        <v>122.34455982399945</v>
      </c>
      <c r="N28" s="54">
        <f>M28+H28</f>
        <v>122.73455982399945</v>
      </c>
      <c r="O28" s="54">
        <f t="shared" si="3"/>
        <v>10989337.702134691</v>
      </c>
    </row>
    <row r="29" spans="1:15" ht="12.75">
      <c r="A29" s="21" t="s">
        <v>14</v>
      </c>
      <c r="B29" s="38">
        <v>397068</v>
      </c>
      <c r="C29" s="36">
        <v>135731</v>
      </c>
      <c r="D29" s="36">
        <v>0</v>
      </c>
      <c r="E29" s="36">
        <f>SUM(B29:D29)</f>
        <v>532799</v>
      </c>
      <c r="F29" s="64">
        <f>E29/(E31)</f>
        <v>0.007318073391046505</v>
      </c>
      <c r="G29" s="46">
        <f>H29*$G$19</f>
        <v>84144.37008263398</v>
      </c>
      <c r="H29" s="51">
        <v>0.01</v>
      </c>
      <c r="I29" s="31"/>
      <c r="J29" s="31"/>
      <c r="K29" s="31"/>
      <c r="L29" s="38"/>
      <c r="M29" s="57"/>
      <c r="N29" s="55">
        <f>M29+H29</f>
        <v>0.01</v>
      </c>
      <c r="O29" s="54">
        <f t="shared" si="3"/>
        <v>84144.37008263398</v>
      </c>
    </row>
    <row r="30" spans="1:15" ht="12.75">
      <c r="A30" s="21" t="s">
        <v>11</v>
      </c>
      <c r="B30" s="47">
        <v>464334</v>
      </c>
      <c r="C30" s="36">
        <v>175000</v>
      </c>
      <c r="D30" s="36">
        <v>0</v>
      </c>
      <c r="E30" s="36">
        <f>SUM(B30:D30)</f>
        <v>639334</v>
      </c>
      <c r="F30" s="64">
        <f>E30/E31</f>
        <v>0.008781347437572754</v>
      </c>
      <c r="G30" s="46">
        <f>H30*$G$19</f>
        <v>84144.37008263398</v>
      </c>
      <c r="H30" s="51">
        <v>0.01</v>
      </c>
      <c r="I30" s="31"/>
      <c r="J30" s="31"/>
      <c r="K30" s="31"/>
      <c r="L30" s="47"/>
      <c r="M30" s="69"/>
      <c r="N30" s="55">
        <f>M30+H30</f>
        <v>0.01</v>
      </c>
      <c r="O30" s="70">
        <f t="shared" si="3"/>
        <v>84144.37008263398</v>
      </c>
    </row>
    <row r="31" spans="1:15" ht="13.5" thickBot="1">
      <c r="A31" s="22" t="s">
        <v>69</v>
      </c>
      <c r="B31" s="37">
        <f aca="true" t="shared" si="4" ref="B31:H31">SUM(B26:B30)</f>
        <v>51365876</v>
      </c>
      <c r="C31" s="37">
        <f t="shared" si="4"/>
        <v>1910097</v>
      </c>
      <c r="D31" s="37">
        <f t="shared" si="4"/>
        <v>19529938</v>
      </c>
      <c r="E31" s="37">
        <f t="shared" si="4"/>
        <v>72805911</v>
      </c>
      <c r="F31" s="65">
        <f t="shared" si="4"/>
        <v>0.9999999999999999</v>
      </c>
      <c r="G31" s="48">
        <f t="shared" si="4"/>
        <v>8414437.008263398</v>
      </c>
      <c r="H31" s="105">
        <f t="shared" si="4"/>
        <v>1</v>
      </c>
      <c r="I31" s="60"/>
      <c r="J31" s="60"/>
      <c r="K31" s="60"/>
      <c r="L31" s="48">
        <f>SUM(L27:L30)</f>
        <v>7812000</v>
      </c>
      <c r="M31" s="71">
        <f>SUM(M27:M30)</f>
        <v>124</v>
      </c>
      <c r="N31" s="73">
        <f>M31+H31</f>
        <v>125</v>
      </c>
      <c r="O31" s="72">
        <f t="shared" si="3"/>
        <v>16226437.008263398</v>
      </c>
    </row>
    <row r="32" ht="13.5" thickTop="1"/>
    <row r="34" spans="1:5" ht="12.75">
      <c r="A34" s="5"/>
      <c r="B34" s="95"/>
      <c r="C34" s="103"/>
      <c r="D34" s="89"/>
      <c r="E34" s="68"/>
    </row>
    <row r="35" spans="1:5" ht="12.75">
      <c r="A35" s="6"/>
      <c r="B35" s="19" t="s">
        <v>63</v>
      </c>
      <c r="C35" s="104" t="s">
        <v>8</v>
      </c>
      <c r="D35" s="100"/>
      <c r="E35" s="100" t="s">
        <v>63</v>
      </c>
    </row>
    <row r="36" spans="1:5" ht="12.75">
      <c r="A36" s="6"/>
      <c r="B36" s="96" t="s">
        <v>72</v>
      </c>
      <c r="C36" s="102" t="s">
        <v>63</v>
      </c>
      <c r="D36" s="101" t="s">
        <v>74</v>
      </c>
      <c r="E36" s="101" t="s">
        <v>9</v>
      </c>
    </row>
    <row r="37" spans="1:5" ht="12.75">
      <c r="A37" s="21" t="s">
        <v>41</v>
      </c>
      <c r="B37" s="46">
        <v>48</v>
      </c>
      <c r="C37" s="98">
        <f>B37/B42</f>
        <v>0.2077922077922078</v>
      </c>
      <c r="D37" s="52">
        <f>C37*$G$31</f>
        <v>1748454.4432755113</v>
      </c>
      <c r="E37" s="52">
        <f>D37/80000</f>
        <v>21.85568054094389</v>
      </c>
    </row>
    <row r="38" spans="1:5" ht="12.75">
      <c r="A38" s="21" t="s">
        <v>10</v>
      </c>
      <c r="B38" s="38">
        <v>87</v>
      </c>
      <c r="C38" s="98">
        <f>B38/B42</f>
        <v>0.37662337662337664</v>
      </c>
      <c r="D38" s="52">
        <f>C38*$G$31</f>
        <v>3169073.678436864</v>
      </c>
      <c r="E38" s="52">
        <f>D38/80000</f>
        <v>39.6134209804608</v>
      </c>
    </row>
    <row r="39" spans="1:5" ht="12.75">
      <c r="A39" s="21" t="s">
        <v>13</v>
      </c>
      <c r="B39" s="38">
        <v>91</v>
      </c>
      <c r="C39" s="98">
        <f>B39/B42</f>
        <v>0.3939393939393939</v>
      </c>
      <c r="D39" s="52">
        <f>C39*$G$31</f>
        <v>3314778.21537649</v>
      </c>
      <c r="E39" s="52">
        <f>D39/80000</f>
        <v>41.434727692206124</v>
      </c>
    </row>
    <row r="40" spans="1:5" ht="12.75">
      <c r="A40" s="21" t="s">
        <v>14</v>
      </c>
      <c r="B40" s="38">
        <v>2</v>
      </c>
      <c r="C40" s="98">
        <f>B40/B42</f>
        <v>0.008658008658008658</v>
      </c>
      <c r="D40" s="52">
        <f>C40*$G$31</f>
        <v>72852.26846981297</v>
      </c>
      <c r="E40" s="52">
        <f>D40/80000</f>
        <v>0.9106533558726622</v>
      </c>
    </row>
    <row r="41" spans="1:5" ht="12.75">
      <c r="A41" s="21" t="s">
        <v>11</v>
      </c>
      <c r="B41" s="47">
        <v>3</v>
      </c>
      <c r="C41" s="98">
        <f>B41/B42</f>
        <v>0.012987012987012988</v>
      </c>
      <c r="D41" s="52">
        <f>C41*$G$31</f>
        <v>109278.40270471945</v>
      </c>
      <c r="E41" s="52">
        <f>D41/80000</f>
        <v>1.3659800338089931</v>
      </c>
    </row>
    <row r="42" spans="1:5" ht="13.5" thickBot="1">
      <c r="A42" s="22" t="s">
        <v>69</v>
      </c>
      <c r="B42" s="37">
        <f>SUM(B37:B41)</f>
        <v>231</v>
      </c>
      <c r="C42" s="94">
        <f>SUM(C37:C41)</f>
        <v>1</v>
      </c>
      <c r="D42" s="99">
        <f>SUM(D37:D41)</f>
        <v>8414437.008263398</v>
      </c>
      <c r="E42" s="99">
        <f>SUM(E37:E41)</f>
        <v>105.18046260329248</v>
      </c>
    </row>
    <row r="43" ht="13.5" thickTop="1"/>
    <row r="44" spans="1:2" ht="13.5" thickBot="1">
      <c r="A44" s="97" t="s">
        <v>73</v>
      </c>
      <c r="B44" s="60">
        <f>37.11+188.46+4.5</f>
        <v>230.07</v>
      </c>
    </row>
    <row r="45" ht="13.5" thickTop="1"/>
  </sheetData>
  <printOptions gridLines="1"/>
  <pageMargins left="0.42" right="0.42" top="1" bottom="1" header="0.5" footer="0.5"/>
  <pageSetup orientation="landscape" paperSize="9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172" zoomScaleNormal="172" workbookViewId="0" topLeftCell="A1">
      <selection activeCell="F32" sqref="F32"/>
    </sheetView>
  </sheetViews>
  <sheetFormatPr defaultColWidth="11.00390625" defaultRowHeight="12"/>
  <cols>
    <col min="1" max="1" width="17.00390625" style="0" customWidth="1"/>
    <col min="2" max="2" width="12.125" style="0" customWidth="1"/>
    <col min="3" max="3" width="10.50390625" style="0" customWidth="1"/>
    <col min="4" max="4" width="11.875" style="0" customWidth="1"/>
    <col min="6" max="6" width="11.50390625" style="0" customWidth="1"/>
    <col min="7" max="7" width="6.375" style="0" customWidth="1"/>
    <col min="8" max="8" width="11.125" style="0" customWidth="1"/>
    <col min="9" max="9" width="0.875" style="0" hidden="1" customWidth="1"/>
    <col min="10" max="10" width="0.12890625" style="0" hidden="1" customWidth="1"/>
    <col min="11" max="11" width="0.12890625" style="0" customWidth="1"/>
    <col min="12" max="12" width="1.4921875" style="0" customWidth="1"/>
    <col min="13" max="13" width="6.875" style="0" customWidth="1"/>
    <col min="14" max="14" width="14.375" style="0" customWidth="1"/>
    <col min="15" max="15" width="5.00390625" style="0" customWidth="1"/>
    <col min="16" max="16" width="11.375" style="0" customWidth="1"/>
    <col min="17" max="17" width="15.00390625" style="0" customWidth="1"/>
  </cols>
  <sheetData>
    <row r="1" spans="1:8" ht="12.75">
      <c r="A1" t="s">
        <v>0</v>
      </c>
      <c r="H1" s="107"/>
    </row>
    <row r="2" spans="1:8" ht="12.75">
      <c r="A2" s="7" t="s">
        <v>42</v>
      </c>
      <c r="E2" s="42" t="s">
        <v>47</v>
      </c>
      <c r="F2" s="42"/>
      <c r="G2" s="93" t="s">
        <v>27</v>
      </c>
      <c r="H2" s="108" t="s">
        <v>54</v>
      </c>
    </row>
    <row r="3" spans="1:8" ht="12.75">
      <c r="A3" s="7" t="s">
        <v>12</v>
      </c>
      <c r="E3" s="43" t="s">
        <v>4</v>
      </c>
      <c r="F3" s="39">
        <v>10523092</v>
      </c>
      <c r="G3" s="109">
        <v>0.5</v>
      </c>
      <c r="H3" s="61">
        <f>F3*0.5</f>
        <v>5261546</v>
      </c>
    </row>
    <row r="4" spans="1:8" ht="12.75">
      <c r="A4" s="26"/>
      <c r="B4" s="51"/>
      <c r="E4" s="43" t="s">
        <v>65</v>
      </c>
      <c r="F4" s="39">
        <v>14611256</v>
      </c>
      <c r="G4" s="109">
        <v>0.5</v>
      </c>
      <c r="H4" s="61">
        <f>F4*0.5</f>
        <v>7305628</v>
      </c>
    </row>
    <row r="5" spans="1:13" ht="12.75">
      <c r="A5" s="4">
        <v>39183</v>
      </c>
      <c r="E5" s="106" t="s">
        <v>25</v>
      </c>
      <c r="F5" s="80">
        <v>20308425</v>
      </c>
      <c r="G5" s="121"/>
      <c r="H5" s="56">
        <v>8414352</v>
      </c>
      <c r="I5" s="62"/>
      <c r="J5" s="62"/>
      <c r="K5" s="62"/>
      <c r="L5" s="31"/>
      <c r="M5" s="98"/>
    </row>
    <row r="6" spans="1:13" ht="12.75">
      <c r="A6" s="4"/>
      <c r="C6" s="7"/>
      <c r="D6" s="26" t="s">
        <v>26</v>
      </c>
      <c r="E6" s="116" t="s">
        <v>24</v>
      </c>
      <c r="F6" s="117">
        <v>10045022</v>
      </c>
      <c r="G6" s="118"/>
      <c r="H6" s="119">
        <v>6826504</v>
      </c>
      <c r="I6" s="31"/>
      <c r="J6" s="31"/>
      <c r="K6" s="31"/>
      <c r="L6" s="31"/>
      <c r="M6" s="98"/>
    </row>
    <row r="7" spans="1:12" ht="13.5" thickBot="1">
      <c r="A7" s="33"/>
      <c r="E7" s="122" t="s">
        <v>40</v>
      </c>
      <c r="F7" s="120">
        <f>F6+F5</f>
        <v>30353447</v>
      </c>
      <c r="G7" s="27">
        <f>H7/F7</f>
        <v>0.502112857231668</v>
      </c>
      <c r="H7" s="72">
        <f>H6+H5</f>
        <v>15240856</v>
      </c>
      <c r="I7" s="31"/>
      <c r="J7" s="31"/>
      <c r="K7" s="31"/>
      <c r="L7" s="31"/>
    </row>
    <row r="8" spans="1:12" ht="13.5" thickTop="1">
      <c r="A8" s="7"/>
      <c r="E8" s="59"/>
      <c r="F8" s="63"/>
      <c r="G8" s="63"/>
      <c r="H8" s="63"/>
      <c r="I8" s="63"/>
      <c r="J8" s="63"/>
      <c r="K8" s="63"/>
      <c r="L8" s="31"/>
    </row>
    <row r="9" ht="12.75">
      <c r="A9" s="7"/>
    </row>
    <row r="10" spans="1:19" s="2" customFormat="1" ht="12.75">
      <c r="A10" s="1"/>
      <c r="G10"/>
      <c r="H10" s="31"/>
      <c r="I10"/>
      <c r="J10"/>
      <c r="K10"/>
      <c r="L10"/>
      <c r="M10"/>
      <c r="N10"/>
      <c r="O10"/>
      <c r="P10"/>
      <c r="Q10"/>
      <c r="R10"/>
      <c r="S10"/>
    </row>
    <row r="11" spans="1:13" ht="12.75">
      <c r="A11" s="5"/>
      <c r="B11" s="127" t="s">
        <v>49</v>
      </c>
      <c r="C11" s="128"/>
      <c r="D11" s="129"/>
      <c r="E11" s="29" t="s">
        <v>51</v>
      </c>
      <c r="F11" s="13"/>
      <c r="G11" s="110" t="s">
        <v>55</v>
      </c>
      <c r="M11" s="31"/>
    </row>
    <row r="12" spans="1:14" ht="12.75" customHeight="1">
      <c r="A12" s="6"/>
      <c r="B12" s="14" t="s">
        <v>15</v>
      </c>
      <c r="C12" s="8"/>
      <c r="D12" s="9" t="s">
        <v>16</v>
      </c>
      <c r="E12" s="19" t="s">
        <v>56</v>
      </c>
      <c r="F12" s="34" t="s">
        <v>62</v>
      </c>
      <c r="G12" s="111" t="s">
        <v>7</v>
      </c>
      <c r="H12" s="113" t="s">
        <v>53</v>
      </c>
      <c r="I12" s="8"/>
      <c r="J12" s="8"/>
      <c r="K12" s="8"/>
      <c r="L12" s="8"/>
      <c r="M12" s="123" t="s">
        <v>48</v>
      </c>
      <c r="N12" s="124"/>
    </row>
    <row r="13" spans="1:14" ht="12.75" customHeight="1">
      <c r="A13" s="6"/>
      <c r="B13" s="15" t="s">
        <v>6</v>
      </c>
      <c r="C13" s="16" t="s">
        <v>68</v>
      </c>
      <c r="D13" s="18" t="s">
        <v>17</v>
      </c>
      <c r="E13" s="20" t="s">
        <v>50</v>
      </c>
      <c r="F13" s="35" t="s">
        <v>50</v>
      </c>
      <c r="G13" s="112" t="s">
        <v>28</v>
      </c>
      <c r="H13" s="114" t="s">
        <v>52</v>
      </c>
      <c r="I13" s="8"/>
      <c r="J13" s="8"/>
      <c r="K13" s="8"/>
      <c r="L13" s="8"/>
      <c r="M13" s="125"/>
      <c r="N13" s="126"/>
    </row>
    <row r="14" spans="1:14" ht="12.75">
      <c r="A14" s="21" t="s">
        <v>41</v>
      </c>
      <c r="B14" s="46">
        <v>4596053</v>
      </c>
      <c r="C14" s="45">
        <v>424086</v>
      </c>
      <c r="D14" s="46">
        <v>0</v>
      </c>
      <c r="E14" s="46">
        <v>0</v>
      </c>
      <c r="F14" s="58">
        <f>SUM(B14:E14)</f>
        <v>5020139</v>
      </c>
      <c r="G14" s="64">
        <v>0.07</v>
      </c>
      <c r="H14" s="61">
        <f>$H$7*G14</f>
        <v>1066859.9200000002</v>
      </c>
      <c r="I14" s="31"/>
      <c r="J14" s="31"/>
      <c r="K14" s="31"/>
      <c r="L14" s="31"/>
      <c r="M14" s="64">
        <v>0.07</v>
      </c>
      <c r="N14" s="46">
        <f>M14*$H$7</f>
        <v>1066859.9200000002</v>
      </c>
    </row>
    <row r="15" spans="1:14" ht="12.75">
      <c r="A15" s="21" t="s">
        <v>10</v>
      </c>
      <c r="B15" s="38">
        <v>8909213</v>
      </c>
      <c r="C15" s="36">
        <v>190675</v>
      </c>
      <c r="D15" s="38">
        <v>260731</v>
      </c>
      <c r="E15" s="38">
        <v>5882332</v>
      </c>
      <c r="F15" s="36">
        <f>SUM(B15:E15)</f>
        <v>15242951</v>
      </c>
      <c r="G15" s="64">
        <v>0.13</v>
      </c>
      <c r="H15" s="46">
        <f>$H$7*G15</f>
        <v>1981311.28</v>
      </c>
      <c r="I15" s="31"/>
      <c r="J15" s="31"/>
      <c r="K15" s="31"/>
      <c r="L15" s="31"/>
      <c r="M15" s="64">
        <v>0.32</v>
      </c>
      <c r="N15" s="46">
        <f>M15*$H$7</f>
        <v>4877073.92</v>
      </c>
    </row>
    <row r="16" spans="1:14" ht="12.75">
      <c r="A16" s="21" t="s">
        <v>13</v>
      </c>
      <c r="B16" s="38">
        <v>36999208</v>
      </c>
      <c r="C16" s="36">
        <v>984605</v>
      </c>
      <c r="D16" s="38">
        <v>19269207</v>
      </c>
      <c r="E16" s="38"/>
      <c r="F16" s="36">
        <f>SUM(B16:E16)</f>
        <v>57253020</v>
      </c>
      <c r="G16" s="64">
        <v>0.79</v>
      </c>
      <c r="H16" s="46">
        <f>$H$7*G16</f>
        <v>12040276.24</v>
      </c>
      <c r="I16" s="31"/>
      <c r="J16" s="31"/>
      <c r="K16" s="31"/>
      <c r="L16" s="31"/>
      <c r="M16" s="64">
        <v>0.6</v>
      </c>
      <c r="N16" s="46">
        <f>M16*$H$7</f>
        <v>9144513.6</v>
      </c>
    </row>
    <row r="17" spans="1:14" ht="12.75">
      <c r="A17" s="21" t="s">
        <v>14</v>
      </c>
      <c r="B17" s="38">
        <f>397068+464876</f>
        <v>861944</v>
      </c>
      <c r="C17" s="36">
        <f>135731+175000</f>
        <v>310731</v>
      </c>
      <c r="D17" s="36">
        <v>0</v>
      </c>
      <c r="E17" s="36"/>
      <c r="F17" s="36">
        <f>SUM(B17:E17)</f>
        <v>1172675</v>
      </c>
      <c r="G17" s="64">
        <v>0.01</v>
      </c>
      <c r="H17" s="46">
        <f>$H$7*G17</f>
        <v>152408.56</v>
      </c>
      <c r="I17" s="31"/>
      <c r="J17" s="31"/>
      <c r="K17" s="31"/>
      <c r="L17" s="31"/>
      <c r="M17" s="64">
        <v>0.01</v>
      </c>
      <c r="N17" s="46">
        <f>M17*$H$7</f>
        <v>152408.56</v>
      </c>
    </row>
    <row r="18" spans="1:14" ht="13.5" thickBot="1">
      <c r="A18" s="22" t="s">
        <v>69</v>
      </c>
      <c r="B18" s="37">
        <f aca="true" t="shared" si="0" ref="B18:H18">SUM(B14:B17)</f>
        <v>51366418</v>
      </c>
      <c r="C18" s="37">
        <f t="shared" si="0"/>
        <v>1910097</v>
      </c>
      <c r="D18" s="37">
        <f t="shared" si="0"/>
        <v>19529938</v>
      </c>
      <c r="E18" s="37">
        <f t="shared" si="0"/>
        <v>5882332</v>
      </c>
      <c r="F18" s="37">
        <f t="shared" si="0"/>
        <v>78688785</v>
      </c>
      <c r="G18" s="65">
        <f t="shared" si="0"/>
        <v>1</v>
      </c>
      <c r="H18" s="72">
        <f t="shared" si="0"/>
        <v>15240856.000000002</v>
      </c>
      <c r="I18" s="60"/>
      <c r="J18" s="60"/>
      <c r="K18" s="60"/>
      <c r="L18" s="60"/>
      <c r="M18" s="65">
        <f>SUM(M14:M17)</f>
        <v>1</v>
      </c>
      <c r="N18" s="72">
        <f>SUM(N14:N17)</f>
        <v>15240856</v>
      </c>
    </row>
    <row r="19" spans="13:14" ht="13.5" thickTop="1">
      <c r="M19" s="3"/>
      <c r="N19" s="3"/>
    </row>
    <row r="20" ht="12.75">
      <c r="E20" s="50"/>
    </row>
    <row r="21" spans="1:14" s="3" customFormat="1" ht="12.75">
      <c r="A21" s="32"/>
      <c r="B21" s="25"/>
      <c r="C21" s="23"/>
      <c r="D21" s="23"/>
      <c r="E21" s="24"/>
      <c r="F21" s="50"/>
      <c r="G21" s="53"/>
      <c r="M21"/>
      <c r="N21"/>
    </row>
    <row r="22" spans="1:2" ht="12.75">
      <c r="A22" s="49" t="s">
        <v>57</v>
      </c>
      <c r="B22" s="115"/>
    </row>
    <row r="23" spans="1:6" ht="12.75">
      <c r="A23" t="s">
        <v>46</v>
      </c>
      <c r="C23" s="130" t="s">
        <v>35</v>
      </c>
      <c r="F23" s="2" t="s">
        <v>36</v>
      </c>
    </row>
    <row r="24" spans="1:3" ht="12.75">
      <c r="A24" t="s">
        <v>58</v>
      </c>
      <c r="C24" s="130" t="s">
        <v>32</v>
      </c>
    </row>
    <row r="25" spans="1:6" ht="12.75">
      <c r="A25" t="s">
        <v>59</v>
      </c>
      <c r="C25" s="130" t="s">
        <v>34</v>
      </c>
      <c r="F25" s="130" t="s">
        <v>37</v>
      </c>
    </row>
    <row r="26" spans="1:6" ht="12.75">
      <c r="A26" t="s">
        <v>60</v>
      </c>
      <c r="C26" s="130" t="s">
        <v>44</v>
      </c>
      <c r="F26" s="130" t="s">
        <v>38</v>
      </c>
    </row>
    <row r="27" spans="1:6" ht="12.75">
      <c r="A27" t="s">
        <v>45</v>
      </c>
      <c r="C27" s="130" t="s">
        <v>33</v>
      </c>
      <c r="F27" s="130" t="s">
        <v>39</v>
      </c>
    </row>
  </sheetData>
  <mergeCells count="2">
    <mergeCell ref="M12:N13"/>
    <mergeCell ref="B11:D11"/>
  </mergeCells>
  <hyperlinks>
    <hyperlink ref="C23" r:id="rId1" display="www.deanza.edu/budgetinfo"/>
    <hyperlink ref="C24" r:id="rId2" display="www.ccleague.net/"/>
    <hyperlink ref="C27" r:id="rId3" display="www.ebudget.ca.gov/"/>
    <hyperlink ref="C26" r:id="rId4" display="www.cbp.org/"/>
    <hyperlink ref="C25" r:id="rId5" display="www.lao.ca.gov"/>
    <hyperlink ref="F27" r:id="rId6" display="President Murphy: Important Budget Message 4/5/11"/>
    <hyperlink ref="F26" r:id="rId7" display="Chancellor Thor: 2011-12 FHDA Budget Cuts  4/5/11"/>
    <hyperlink ref="F25" r:id="rId8" display="Update on 2011-12 Budget Development-BOT 04/04/11"/>
  </hyperlinks>
  <printOptions gridLines="1"/>
  <pageMargins left="0.42" right="0.42" top="1" bottom="1" header="0.5" footer="0.5"/>
  <pageSetup orientation="landscape" paperSize="9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Pippa</cp:lastModifiedBy>
  <cp:lastPrinted>2011-04-12T19:05:23Z</cp:lastPrinted>
  <dcterms:created xsi:type="dcterms:W3CDTF">2005-01-11T01:24:38Z</dcterms:created>
  <dcterms:modified xsi:type="dcterms:W3CDTF">2011-04-12T19:05:32Z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