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65356" windowWidth="29640" windowHeight="18020" activeTab="1"/>
  </bookViews>
  <sheets>
    <sheet name="Campus-Wide" sheetId="1" r:id="rId1"/>
    <sheet name="IPBT" sheetId="2" r:id="rId2"/>
    <sheet name="FERPBT" sheetId="3" r:id="rId3"/>
    <sheet name="SSPBT" sheetId="4" r:id="rId4"/>
  </sheets>
  <definedNames>
    <definedName name="_xlnm.Print_Area" localSheetId="0">'Campus-Wide'!$A$1:$N$29</definedName>
    <definedName name="_xlnm.Print_Area" localSheetId="2">'FERPBT'!$A$1:$N$48</definedName>
    <definedName name="_xlnm.Print_Area" localSheetId="1">'IPBT'!$A$1:$N$40</definedName>
    <definedName name="_xlnm.Print_Area" localSheetId="3">'SSPBT'!$A$1:$N$76</definedName>
  </definedNames>
  <calcPr fullCalcOnLoad="1"/>
</workbook>
</file>

<file path=xl/sharedStrings.xml><?xml version="1.0" encoding="utf-8"?>
<sst xmlns="http://schemas.openxmlformats.org/spreadsheetml/2006/main" count="269" uniqueCount="113">
  <si>
    <t>Campus Life</t>
  </si>
  <si>
    <t>EOPS</t>
  </si>
  <si>
    <t>Outreach</t>
  </si>
  <si>
    <t>Admissions &amp; Records</t>
  </si>
  <si>
    <t>Categorical</t>
  </si>
  <si>
    <t>and Other</t>
  </si>
  <si>
    <t>Resources</t>
  </si>
  <si>
    <t>Total</t>
  </si>
  <si>
    <t>Budget</t>
  </si>
  <si>
    <t>President &amp; Marketing</t>
  </si>
  <si>
    <t>Testing &amp; Assessment</t>
  </si>
  <si>
    <t xml:space="preserve">FUND 14 - Fall 2011 Reductions Process  </t>
  </si>
  <si>
    <t xml:space="preserve">De Anza </t>
  </si>
  <si>
    <t>Foothill</t>
  </si>
  <si>
    <t>Central Service</t>
  </si>
  <si>
    <t>District Wide</t>
  </si>
  <si>
    <t>Total Projections</t>
  </si>
  <si>
    <t>FHDA Reduction Allocations:</t>
  </si>
  <si>
    <t>Assoc VP of FER</t>
  </si>
  <si>
    <t>OTI &amp; Workforce</t>
  </si>
  <si>
    <t>Emergency Preparedness</t>
  </si>
  <si>
    <t>Grounds</t>
  </si>
  <si>
    <t xml:space="preserve">       TOTAL   2011-12</t>
  </si>
  <si>
    <t>Student Services Budget 2011-12:</t>
  </si>
  <si>
    <t>(For implementation in 2012-13)</t>
  </si>
  <si>
    <t>2011-12 A &amp; B (Adopted) Budget Reductions Discussion Worksheet</t>
  </si>
  <si>
    <t>Fund 14</t>
  </si>
  <si>
    <t>reductions by</t>
  </si>
  <si>
    <t>Reduction Amounts Established by Senior Staff In Order To Meet FTES Targets</t>
  </si>
  <si>
    <t>Student Services Planning &amp; Budget Team Scenario 2011-12:</t>
  </si>
  <si>
    <t>Postal Services</t>
  </si>
  <si>
    <t>Dir of Budget &amp; Personnel</t>
  </si>
  <si>
    <t>Student Accounts</t>
  </si>
  <si>
    <t>Cashiering Services</t>
  </si>
  <si>
    <t xml:space="preserve"> Overall </t>
  </si>
  <si>
    <t xml:space="preserve"> % of</t>
  </si>
  <si>
    <t>FOR DISCUSSION PURPOSES ONLY</t>
  </si>
  <si>
    <t>DE ANZA COLLEGE</t>
  </si>
  <si>
    <t>Overall</t>
  </si>
  <si>
    <t>&amp; Benefit</t>
  </si>
  <si>
    <t xml:space="preserve">% of </t>
  </si>
  <si>
    <t>% of</t>
  </si>
  <si>
    <t>Student Services</t>
  </si>
  <si>
    <t>Instruction</t>
  </si>
  <si>
    <t xml:space="preserve">Wages </t>
  </si>
  <si>
    <t>Part-time</t>
  </si>
  <si>
    <t>Faculty</t>
  </si>
  <si>
    <t xml:space="preserve">                    FUND 14 Budget</t>
  </si>
  <si>
    <t>%</t>
  </si>
  <si>
    <t>Total</t>
  </si>
  <si>
    <t>www.ccleague.net/</t>
  </si>
  <si>
    <t>www.ebudget.ca.gov/</t>
  </si>
  <si>
    <t>www.lao.ca.gov</t>
  </si>
  <si>
    <t>www.deanza.edu/budgetinfo</t>
  </si>
  <si>
    <t>Finance &amp; Ed Res</t>
  </si>
  <si>
    <t>www.cbp.org/</t>
  </si>
  <si>
    <t>CA Dept. of Finance</t>
  </si>
  <si>
    <t>Campus Budget Team</t>
  </si>
  <si>
    <t>Reduction Amounts Established by Senior Staff In Order To Meet FTES Targets</t>
  </si>
  <si>
    <t>Fund 14 Budget</t>
  </si>
  <si>
    <t>Funding</t>
  </si>
  <si>
    <t>Fund 22</t>
  </si>
  <si>
    <t>% of Total</t>
  </si>
  <si>
    <t>Based on Fund 14</t>
  </si>
  <si>
    <t>Fund 14</t>
  </si>
  <si>
    <t>Important Websites:</t>
  </si>
  <si>
    <t>Community College League</t>
  </si>
  <si>
    <t>Legislative Analysts Office</t>
  </si>
  <si>
    <t>California Budget Project</t>
  </si>
  <si>
    <t>Acad Serv/Instruction</t>
  </si>
  <si>
    <t xml:space="preserve">Total </t>
  </si>
  <si>
    <t>"B" Budget</t>
  </si>
  <si>
    <t>Instructional Plannning &amp; Budget Team Reductions Scenarios:</t>
  </si>
  <si>
    <t>Finance &amp; Educational Resources Budget Reductions Scenario:</t>
  </si>
  <si>
    <t>Area</t>
  </si>
  <si>
    <t>Reductions</t>
  </si>
  <si>
    <t xml:space="preserve">                     FUND 14 Budget</t>
  </si>
  <si>
    <t xml:space="preserve"> Wages </t>
  </si>
  <si>
    <t xml:space="preserve"> Part-time</t>
  </si>
  <si>
    <t xml:space="preserve"> &amp; Benefit</t>
  </si>
  <si>
    <t xml:space="preserve"> "B" Budget</t>
  </si>
  <si>
    <t xml:space="preserve"> Faculty</t>
  </si>
  <si>
    <t xml:space="preserve"> Total</t>
  </si>
  <si>
    <t>Office of VP of FER</t>
  </si>
  <si>
    <t>Categorical &amp;</t>
  </si>
  <si>
    <t>Other Funding</t>
  </si>
  <si>
    <t>Technology Resources</t>
  </si>
  <si>
    <t>Custodial Services</t>
  </si>
  <si>
    <t>Creative Arts</t>
  </si>
  <si>
    <t>Bus/CS</t>
  </si>
  <si>
    <t>IICS</t>
  </si>
  <si>
    <t>Learning Resources</t>
  </si>
  <si>
    <t>PSME</t>
  </si>
  <si>
    <t>PE &amp; Athletics</t>
  </si>
  <si>
    <t>Bio/HS/OTI</t>
  </si>
  <si>
    <t>Lang Arts</t>
  </si>
  <si>
    <t>Soc/Sci. &amp; Hum.</t>
  </si>
  <si>
    <t>S</t>
  </si>
  <si>
    <t>Recommended</t>
  </si>
  <si>
    <t>Reductions</t>
  </si>
  <si>
    <t>Senior Staff</t>
  </si>
  <si>
    <t xml:space="preserve">TOTAL </t>
  </si>
  <si>
    <t>FUND 14</t>
  </si>
  <si>
    <t>Office of Student Services</t>
  </si>
  <si>
    <t>Financial Aid</t>
  </si>
  <si>
    <t xml:space="preserve">Counseling </t>
  </si>
  <si>
    <t>Articulation &amp; Transfer</t>
  </si>
  <si>
    <t>International Students Program</t>
  </si>
  <si>
    <t>Retention Services</t>
  </si>
  <si>
    <t>Puente Project</t>
  </si>
  <si>
    <t>Career &amp; Transfer</t>
  </si>
  <si>
    <t>Student Development</t>
  </si>
  <si>
    <t>SPED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</si>
</sst>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"/>
    <numFmt numFmtId="171" formatCode="0.0"/>
    <numFmt numFmtId="172" formatCode="0.0%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_(* #,##0.000_);_(* \(#,##0.000\);_(* &quot;-&quot;?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&quot;$&quot;#,##0.0_);[Red]\(&quot;$&quot;#,##0.0\)"/>
    <numFmt numFmtId="190" formatCode="0.00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* #,##0.00000000_);_(* \(#,##0.00000000\);_(* &quot;-&quot;??_);_(@_)"/>
    <numFmt numFmtId="195" formatCode="&quot;$&quot;#,##0.00"/>
    <numFmt numFmtId="196" formatCode="&quot;$&quot;#,##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8"/>
      <name val="Verdana"/>
      <family val="2"/>
    </font>
    <font>
      <sz val="8"/>
      <name val="Geneva"/>
      <family val="0"/>
    </font>
    <font>
      <b/>
      <sz val="8"/>
      <name val="Geneva"/>
      <family val="0"/>
    </font>
    <font>
      <b/>
      <sz val="7"/>
      <name val="Geneva"/>
      <family val="0"/>
    </font>
    <font>
      <b/>
      <i/>
      <sz val="8"/>
      <name val="Geneva"/>
      <family val="0"/>
    </font>
    <font>
      <b/>
      <i/>
      <sz val="9"/>
      <color indexed="10"/>
      <name val="Geneva"/>
      <family val="0"/>
    </font>
    <font>
      <i/>
      <sz val="8"/>
      <name val="Geneva"/>
      <family val="0"/>
    </font>
    <font>
      <b/>
      <i/>
      <sz val="10"/>
      <name val="Verdana"/>
      <family val="0"/>
    </font>
    <font>
      <b/>
      <sz val="6"/>
      <name val="Geneva"/>
      <family val="0"/>
    </font>
    <font>
      <u val="single"/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168" fontId="8" fillId="0" borderId="0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168" fontId="8" fillId="0" borderId="5" xfId="15" applyNumberFormat="1" applyFont="1" applyFill="1" applyBorder="1" applyAlignment="1">
      <alignment horizontal="center"/>
    </xf>
    <xf numFmtId="168" fontId="8" fillId="0" borderId="6" xfId="15" applyNumberFormat="1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168" fontId="8" fillId="0" borderId="7" xfId="0" applyNumberFormat="1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center"/>
    </xf>
    <xf numFmtId="168" fontId="8" fillId="0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8" fontId="7" fillId="0" borderId="0" xfId="15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9" fontId="7" fillId="2" borderId="10" xfId="22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/>
    </xf>
    <xf numFmtId="168" fontId="10" fillId="0" borderId="1" xfId="0" applyNumberFormat="1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/>
    </xf>
    <xf numFmtId="169" fontId="12" fillId="0" borderId="12" xfId="17" applyNumberFormat="1" applyFont="1" applyFill="1" applyBorder="1" applyAlignment="1">
      <alignment/>
    </xf>
    <xf numFmtId="37" fontId="12" fillId="0" borderId="8" xfId="0" applyNumberFormat="1" applyFont="1" applyFill="1" applyBorder="1" applyAlignment="1">
      <alignment/>
    </xf>
    <xf numFmtId="169" fontId="12" fillId="0" borderId="0" xfId="17" applyNumberFormat="1" applyFont="1" applyFill="1" applyBorder="1" applyAlignment="1">
      <alignment/>
    </xf>
    <xf numFmtId="169" fontId="12" fillId="0" borderId="13" xfId="17" applyNumberFormat="1" applyFont="1" applyFill="1" applyBorder="1" applyAlignment="1">
      <alignment/>
    </xf>
    <xf numFmtId="169" fontId="12" fillId="0" borderId="11" xfId="17" applyNumberFormat="1" applyFont="1" applyFill="1" applyBorder="1" applyAlignment="1">
      <alignment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7" fillId="0" borderId="0" xfId="22" applyNumberFormat="1" applyFont="1" applyFill="1" applyBorder="1" applyAlignment="1">
      <alignment horizontal="center"/>
    </xf>
    <xf numFmtId="37" fontId="12" fillId="2" borderId="8" xfId="0" applyNumberFormat="1" applyFont="1" applyFill="1" applyBorder="1" applyAlignment="1">
      <alignment/>
    </xf>
    <xf numFmtId="37" fontId="12" fillId="2" borderId="1" xfId="0" applyNumberFormat="1" applyFont="1" applyFill="1" applyBorder="1" applyAlignment="1">
      <alignment/>
    </xf>
    <xf numFmtId="169" fontId="12" fillId="0" borderId="3" xfId="17" applyNumberFormat="1" applyFont="1" applyFill="1" applyBorder="1" applyAlignment="1">
      <alignment/>
    </xf>
    <xf numFmtId="0" fontId="0" fillId="0" borderId="14" xfId="0" applyBorder="1" applyAlignment="1">
      <alignment/>
    </xf>
    <xf numFmtId="169" fontId="12" fillId="0" borderId="8" xfId="17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9" fontId="7" fillId="2" borderId="13" xfId="22" applyFont="1" applyFill="1" applyBorder="1" applyAlignment="1">
      <alignment horizontal="center"/>
    </xf>
    <xf numFmtId="9" fontId="7" fillId="2" borderId="12" xfId="22" applyFont="1" applyFill="1" applyBorder="1" applyAlignment="1">
      <alignment horizontal="center"/>
    </xf>
    <xf numFmtId="169" fontId="12" fillId="2" borderId="10" xfId="17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0" xfId="22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168" fontId="9" fillId="2" borderId="3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 horizontal="center"/>
    </xf>
    <xf numFmtId="168" fontId="8" fillId="2" borderId="6" xfId="0" applyNumberFormat="1" applyFont="1" applyFill="1" applyBorder="1" applyAlignment="1">
      <alignment horizontal="center"/>
    </xf>
    <xf numFmtId="168" fontId="14" fillId="2" borderId="11" xfId="0" applyNumberFormat="1" applyFont="1" applyFill="1" applyBorder="1" applyAlignment="1">
      <alignment/>
    </xf>
    <xf numFmtId="168" fontId="9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20" applyFont="1" applyAlignment="1" applyProtection="1">
      <alignment/>
      <protection/>
    </xf>
    <xf numFmtId="168" fontId="7" fillId="0" borderId="13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169" fontId="7" fillId="2" borderId="12" xfId="0" applyNumberFormat="1" applyFont="1" applyFill="1" applyBorder="1" applyAlignment="1">
      <alignment/>
    </xf>
    <xf numFmtId="168" fontId="8" fillId="0" borderId="3" xfId="0" applyNumberFormat="1" applyFont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7" fillId="0" borderId="13" xfId="15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169" fontId="12" fillId="0" borderId="1" xfId="17" applyNumberFormat="1" applyFont="1" applyFill="1" applyBorder="1" applyAlignment="1">
      <alignment/>
    </xf>
    <xf numFmtId="9" fontId="7" fillId="2" borderId="8" xfId="22" applyFont="1" applyFill="1" applyBorder="1" applyAlignment="1">
      <alignment horizontal="center"/>
    </xf>
    <xf numFmtId="169" fontId="7" fillId="2" borderId="12" xfId="17" applyNumberFormat="1" applyFont="1" applyFill="1" applyBorder="1" applyAlignment="1">
      <alignment/>
    </xf>
    <xf numFmtId="169" fontId="7" fillId="2" borderId="16" xfId="17" applyNumberFormat="1" applyFont="1" applyFill="1" applyBorder="1" applyAlignment="1">
      <alignment/>
    </xf>
    <xf numFmtId="169" fontId="7" fillId="2" borderId="17" xfId="17" applyNumberFormat="1" applyFont="1" applyFill="1" applyBorder="1" applyAlignment="1">
      <alignment/>
    </xf>
    <xf numFmtId="0" fontId="8" fillId="0" borderId="0" xfId="0" applyFont="1" applyAlignment="1">
      <alignment/>
    </xf>
    <xf numFmtId="169" fontId="7" fillId="2" borderId="8" xfId="17" applyNumberFormat="1" applyFont="1" applyFill="1" applyBorder="1" applyAlignment="1">
      <alignment horizontal="center"/>
    </xf>
    <xf numFmtId="169" fontId="7" fillId="2" borderId="10" xfId="22" applyNumberFormat="1" applyFont="1" applyFill="1" applyBorder="1" applyAlignment="1">
      <alignment horizontal="center"/>
    </xf>
    <xf numFmtId="168" fontId="7" fillId="0" borderId="4" xfId="15" applyNumberFormat="1" applyFont="1" applyFill="1" applyBorder="1" applyAlignment="1">
      <alignment/>
    </xf>
    <xf numFmtId="168" fontId="7" fillId="0" borderId="4" xfId="0" applyNumberFormat="1" applyFont="1" applyFill="1" applyBorder="1" applyAlignment="1">
      <alignment/>
    </xf>
    <xf numFmtId="168" fontId="7" fillId="0" borderId="8" xfId="0" applyNumberFormat="1" applyFont="1" applyFill="1" applyBorder="1" applyAlignment="1">
      <alignment/>
    </xf>
    <xf numFmtId="169" fontId="7" fillId="2" borderId="10" xfId="17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 horizontal="center"/>
    </xf>
    <xf numFmtId="37" fontId="12" fillId="0" borderId="8" xfId="0" applyNumberFormat="1" applyFont="1" applyBorder="1" applyAlignment="1">
      <alignment/>
    </xf>
    <xf numFmtId="0" fontId="0" fillId="2" borderId="0" xfId="0" applyFill="1" applyBorder="1" applyAlignment="1">
      <alignment/>
    </xf>
    <xf numFmtId="9" fontId="7" fillId="0" borderId="8" xfId="22" applyNumberFormat="1" applyFont="1" applyBorder="1" applyAlignment="1">
      <alignment horizontal="center"/>
    </xf>
    <xf numFmtId="168" fontId="14" fillId="2" borderId="8" xfId="0" applyNumberFormat="1" applyFont="1" applyFill="1" applyBorder="1" applyAlignment="1">
      <alignment/>
    </xf>
    <xf numFmtId="168" fontId="14" fillId="2" borderId="1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5" fontId="7" fillId="0" borderId="11" xfId="0" applyNumberFormat="1" applyFont="1" applyBorder="1" applyAlignment="1">
      <alignment horizontal="left"/>
    </xf>
    <xf numFmtId="15" fontId="7" fillId="0" borderId="8" xfId="0" applyNumberFormat="1" applyFont="1" applyBorder="1" applyAlignment="1">
      <alignment horizontal="left"/>
    </xf>
    <xf numFmtId="15" fontId="7" fillId="0" borderId="10" xfId="0" applyNumberFormat="1" applyFont="1" applyBorder="1" applyAlignment="1">
      <alignment horizontal="left"/>
    </xf>
    <xf numFmtId="169" fontId="12" fillId="0" borderId="10" xfId="17" applyNumberFormat="1" applyFont="1" applyFill="1" applyBorder="1" applyAlignment="1">
      <alignment/>
    </xf>
    <xf numFmtId="9" fontId="7" fillId="0" borderId="10" xfId="0" applyNumberFormat="1" applyFont="1" applyBorder="1" applyAlignment="1">
      <alignment horizontal="center"/>
    </xf>
    <xf numFmtId="169" fontId="12" fillId="2" borderId="8" xfId="17" applyNumberFormat="1" applyFont="1" applyFill="1" applyBorder="1" applyAlignment="1">
      <alignment/>
    </xf>
    <xf numFmtId="169" fontId="12" fillId="2" borderId="11" xfId="17" applyNumberFormat="1" applyFont="1" applyFill="1" applyBorder="1" applyAlignment="1">
      <alignment/>
    </xf>
    <xf numFmtId="169" fontId="12" fillId="2" borderId="13" xfId="17" applyNumberFormat="1" applyFont="1" applyFill="1" applyBorder="1" applyAlignment="1">
      <alignment/>
    </xf>
    <xf numFmtId="43" fontId="0" fillId="0" borderId="0" xfId="0" applyNumberFormat="1" applyAlignment="1">
      <alignment/>
    </xf>
    <xf numFmtId="37" fontId="12" fillId="0" borderId="9" xfId="0" applyNumberFormat="1" applyFont="1" applyFill="1" applyBorder="1" applyAlignment="1">
      <alignment/>
    </xf>
    <xf numFmtId="168" fontId="7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7" fillId="2" borderId="11" xfId="22" applyFont="1" applyFill="1" applyBorder="1" applyAlignment="1">
      <alignment horizontal="center"/>
    </xf>
    <xf numFmtId="9" fontId="7" fillId="2" borderId="9" xfId="22" applyFont="1" applyFill="1" applyBorder="1" applyAlignment="1">
      <alignment horizontal="center"/>
    </xf>
    <xf numFmtId="37" fontId="12" fillId="0" borderId="7" xfId="0" applyNumberFormat="1" applyFont="1" applyFill="1" applyBorder="1" applyAlignment="1">
      <alignment/>
    </xf>
    <xf numFmtId="9" fontId="7" fillId="2" borderId="20" xfId="22" applyFont="1" applyFill="1" applyBorder="1" applyAlignment="1">
      <alignment horizontal="center"/>
    </xf>
    <xf numFmtId="9" fontId="7" fillId="0" borderId="8" xfId="22" applyFont="1" applyFill="1" applyBorder="1" applyAlignment="1">
      <alignment horizontal="center"/>
    </xf>
    <xf numFmtId="9" fontId="7" fillId="0" borderId="9" xfId="22" applyFont="1" applyFill="1" applyBorder="1" applyAlignment="1">
      <alignment horizontal="center"/>
    </xf>
    <xf numFmtId="168" fontId="7" fillId="2" borderId="8" xfId="0" applyNumberFormat="1" applyFont="1" applyFill="1" applyBorder="1" applyAlignment="1">
      <alignment/>
    </xf>
    <xf numFmtId="169" fontId="12" fillId="2" borderId="2" xfId="17" applyNumberFormat="1" applyFont="1" applyFill="1" applyBorder="1" applyAlignment="1">
      <alignment/>
    </xf>
    <xf numFmtId="169" fontId="12" fillId="2" borderId="1" xfId="17" applyNumberFormat="1" applyFont="1" applyFill="1" applyBorder="1" applyAlignment="1">
      <alignment/>
    </xf>
    <xf numFmtId="168" fontId="9" fillId="2" borderId="11" xfId="0" applyNumberFormat="1" applyFont="1" applyFill="1" applyBorder="1" applyAlignment="1">
      <alignment horizontal="center"/>
    </xf>
    <xf numFmtId="168" fontId="8" fillId="2" borderId="8" xfId="0" applyNumberFormat="1" applyFont="1" applyFill="1" applyBorder="1" applyAlignment="1">
      <alignment horizontal="center"/>
    </xf>
    <xf numFmtId="168" fontId="8" fillId="2" borderId="9" xfId="0" applyNumberFormat="1" applyFont="1" applyFill="1" applyBorder="1" applyAlignment="1">
      <alignment horizontal="center"/>
    </xf>
    <xf numFmtId="172" fontId="7" fillId="0" borderId="8" xfId="22" applyNumberFormat="1" applyFont="1" applyBorder="1" applyAlignment="1">
      <alignment horizontal="center"/>
    </xf>
    <xf numFmtId="15" fontId="7" fillId="2" borderId="11" xfId="0" applyNumberFormat="1" applyFont="1" applyFill="1" applyBorder="1" applyAlignment="1">
      <alignment horizontal="left"/>
    </xf>
    <xf numFmtId="169" fontId="12" fillId="2" borderId="0" xfId="17" applyNumberFormat="1" applyFont="1" applyFill="1" applyBorder="1" applyAlignment="1">
      <alignment/>
    </xf>
    <xf numFmtId="9" fontId="7" fillId="2" borderId="8" xfId="0" applyNumberFormat="1" applyFont="1" applyFill="1" applyBorder="1" applyAlignment="1">
      <alignment horizontal="center"/>
    </xf>
    <xf numFmtId="169" fontId="12" fillId="0" borderId="4" xfId="17" applyNumberFormat="1" applyFont="1" applyFill="1" applyBorder="1" applyAlignment="1">
      <alignment/>
    </xf>
    <xf numFmtId="168" fontId="9" fillId="0" borderId="3" xfId="0" applyNumberFormat="1" applyFont="1" applyFill="1" applyBorder="1" applyAlignment="1">
      <alignment horizontal="center"/>
    </xf>
    <xf numFmtId="168" fontId="14" fillId="0" borderId="11" xfId="0" applyNumberFormat="1" applyFont="1" applyFill="1" applyBorder="1" applyAlignment="1">
      <alignment/>
    </xf>
    <xf numFmtId="168" fontId="9" fillId="0" borderId="9" xfId="0" applyNumberFormat="1" applyFont="1" applyFill="1" applyBorder="1" applyAlignment="1">
      <alignment horizontal="center"/>
    </xf>
    <xf numFmtId="9" fontId="7" fillId="0" borderId="13" xfId="22" applyFont="1" applyFill="1" applyBorder="1" applyAlignment="1">
      <alignment horizontal="center"/>
    </xf>
    <xf numFmtId="9" fontId="7" fillId="0" borderId="12" xfId="22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0" fillId="3" borderId="0" xfId="0" applyFont="1" applyFill="1" applyAlignment="1">
      <alignment/>
    </xf>
    <xf numFmtId="9" fontId="0" fillId="3" borderId="0" xfId="0" applyNumberFormat="1" applyFill="1" applyAlignment="1">
      <alignment/>
    </xf>
    <xf numFmtId="168" fontId="14" fillId="2" borderId="13" xfId="0" applyNumberFormat="1" applyFont="1" applyFill="1" applyBorder="1" applyAlignment="1">
      <alignment horizontal="center" wrapText="1"/>
    </xf>
    <xf numFmtId="168" fontId="14" fillId="2" borderId="3" xfId="0" applyNumberFormat="1" applyFont="1" applyFill="1" applyBorder="1" applyAlignment="1">
      <alignment horizontal="center" wrapText="1"/>
    </xf>
    <xf numFmtId="168" fontId="14" fillId="2" borderId="5" xfId="0" applyNumberFormat="1" applyFont="1" applyFill="1" applyBorder="1" applyAlignment="1">
      <alignment horizontal="center" wrapText="1"/>
    </xf>
    <xf numFmtId="168" fontId="14" fillId="2" borderId="7" xfId="0" applyNumberFormat="1" applyFont="1" applyFill="1" applyBorder="1" applyAlignment="1">
      <alignment horizontal="center" wrapText="1"/>
    </xf>
    <xf numFmtId="168" fontId="0" fillId="0" borderId="18" xfId="15" applyNumberFormat="1" applyFont="1" applyFill="1" applyBorder="1" applyAlignment="1">
      <alignment horizontal="center"/>
    </xf>
    <xf numFmtId="168" fontId="0" fillId="0" borderId="19" xfId="15" applyNumberFormat="1" applyFont="1" applyFill="1" applyBorder="1" applyAlignment="1">
      <alignment horizontal="center"/>
    </xf>
    <xf numFmtId="168" fontId="0" fillId="0" borderId="21" xfId="15" applyNumberFormat="1" applyFont="1" applyFill="1" applyBorder="1" applyAlignment="1">
      <alignment horizontal="center"/>
    </xf>
    <xf numFmtId="168" fontId="14" fillId="0" borderId="13" xfId="0" applyNumberFormat="1" applyFont="1" applyFill="1" applyBorder="1" applyAlignment="1">
      <alignment horizontal="center" wrapText="1"/>
    </xf>
    <xf numFmtId="168" fontId="14" fillId="0" borderId="3" xfId="0" applyNumberFormat="1" applyFont="1" applyFill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wrapText="1"/>
    </xf>
    <xf numFmtId="168" fontId="14" fillId="0" borderId="7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_10_Budget_Reduction_Planning_Worksheet3xls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anza.edu/budgetinfo" TargetMode="External" /><Relationship Id="rId2" Type="http://schemas.openxmlformats.org/officeDocument/2006/relationships/hyperlink" Target="http://www.ccleague.net/" TargetMode="External" /><Relationship Id="rId3" Type="http://schemas.openxmlformats.org/officeDocument/2006/relationships/hyperlink" Target="http://www.ebudget.ca.gov/" TargetMode="External" /><Relationship Id="rId4" Type="http://schemas.openxmlformats.org/officeDocument/2006/relationships/hyperlink" Target="http://www.cbp.org/" TargetMode="External" /><Relationship Id="rId5" Type="http://schemas.openxmlformats.org/officeDocument/2006/relationships/hyperlink" Target="http://www.lao.c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="172" zoomScaleNormal="172" workbookViewId="0" topLeftCell="A1">
      <selection activeCell="F26" sqref="F26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1.4921875" style="0" customWidth="1"/>
    <col min="13" max="13" width="6.875" style="0" customWidth="1"/>
    <col min="14" max="14" width="14.375" style="0" customWidth="1"/>
    <col min="15" max="15" width="5.00390625" style="0" customWidth="1"/>
    <col min="16" max="16" width="11.375" style="0" customWidth="1"/>
    <col min="17" max="17" width="15.00390625" style="0" customWidth="1"/>
  </cols>
  <sheetData>
    <row r="1" ht="12.75">
      <c r="A1" t="s">
        <v>37</v>
      </c>
    </row>
    <row r="2" spans="1:7" ht="12.75">
      <c r="A2" s="7" t="s">
        <v>25</v>
      </c>
      <c r="E2" s="103" t="s">
        <v>17</v>
      </c>
      <c r="F2" s="104"/>
      <c r="G2" s="55" t="s">
        <v>48</v>
      </c>
    </row>
    <row r="3" spans="1:7" ht="12.75">
      <c r="A3" s="7" t="s">
        <v>11</v>
      </c>
      <c r="E3" s="130" t="s">
        <v>12</v>
      </c>
      <c r="F3" s="131">
        <v>4639637</v>
      </c>
      <c r="G3" s="132">
        <f>F3/$F$7</f>
        <v>0.443445986346912</v>
      </c>
    </row>
    <row r="4" spans="1:7" ht="12.75">
      <c r="A4" s="24" t="s">
        <v>24</v>
      </c>
      <c r="B4" s="41"/>
      <c r="E4" s="106" t="s">
        <v>13</v>
      </c>
      <c r="F4" s="36">
        <v>3212418</v>
      </c>
      <c r="G4" s="59">
        <f>F4/$F$7</f>
        <v>0.3070356298496142</v>
      </c>
    </row>
    <row r="5" spans="1:13" ht="12.75">
      <c r="A5" s="4">
        <v>39358</v>
      </c>
      <c r="E5" s="106" t="s">
        <v>14</v>
      </c>
      <c r="F5" s="83">
        <v>2610633</v>
      </c>
      <c r="G5" s="59">
        <f>F5/$F$7</f>
        <v>0.24951838380347383</v>
      </c>
      <c r="I5" s="49"/>
      <c r="J5" s="49"/>
      <c r="K5" s="49"/>
      <c r="L5" s="28"/>
      <c r="M5" s="56"/>
    </row>
    <row r="6" spans="1:13" ht="12.75">
      <c r="A6" s="4"/>
      <c r="C6" s="7"/>
      <c r="D6" s="24"/>
      <c r="E6" s="106" t="s">
        <v>15</v>
      </c>
      <c r="F6" s="83">
        <v>0</v>
      </c>
      <c r="G6" s="59">
        <f>F6/$F$7</f>
        <v>0</v>
      </c>
      <c r="I6" s="28"/>
      <c r="J6" s="28"/>
      <c r="K6" s="28"/>
      <c r="L6" s="28"/>
      <c r="M6" s="56"/>
    </row>
    <row r="7" spans="1:12" ht="13.5" thickBot="1">
      <c r="A7" s="30" t="s">
        <v>36</v>
      </c>
      <c r="E7" s="107" t="s">
        <v>16</v>
      </c>
      <c r="F7" s="108">
        <f>SUM(F3:F6)</f>
        <v>10462688</v>
      </c>
      <c r="G7" s="109">
        <f>SUM(G3:G6)</f>
        <v>1</v>
      </c>
      <c r="I7" s="28"/>
      <c r="J7" s="28"/>
      <c r="K7" s="28"/>
      <c r="L7" s="28"/>
    </row>
    <row r="8" spans="1:12" ht="13.5" thickTop="1">
      <c r="A8" s="7"/>
      <c r="E8" s="28"/>
      <c r="F8" s="28"/>
      <c r="G8" s="28"/>
      <c r="H8" s="28"/>
      <c r="I8" s="50"/>
      <c r="J8" s="50"/>
      <c r="K8" s="50"/>
      <c r="L8" s="28"/>
    </row>
    <row r="9" spans="1:8" ht="12.75">
      <c r="A9" s="7"/>
      <c r="E9" s="28"/>
      <c r="F9" s="28"/>
      <c r="G9" s="28"/>
      <c r="H9" s="28"/>
    </row>
    <row r="10" spans="1:19" s="2" customFormat="1" ht="12.75">
      <c r="A10" s="1"/>
      <c r="G10"/>
      <c r="H10" s="28"/>
      <c r="I10"/>
      <c r="J10"/>
      <c r="K10"/>
      <c r="L10"/>
      <c r="M10"/>
      <c r="N10"/>
      <c r="O10"/>
      <c r="P10"/>
      <c r="Q10"/>
      <c r="R10"/>
      <c r="S10"/>
    </row>
    <row r="11" spans="1:13" ht="12.75">
      <c r="A11" s="5"/>
      <c r="B11" s="146" t="s">
        <v>59</v>
      </c>
      <c r="C11" s="147"/>
      <c r="D11" s="148"/>
      <c r="E11" s="27" t="s">
        <v>61</v>
      </c>
      <c r="F11" s="11"/>
      <c r="G11" s="60" t="s">
        <v>64</v>
      </c>
      <c r="M11" s="28"/>
    </row>
    <row r="12" spans="1:14" ht="12.75" customHeight="1">
      <c r="A12" s="6"/>
      <c r="B12" s="12" t="s">
        <v>44</v>
      </c>
      <c r="C12" s="8"/>
      <c r="D12" s="9" t="s">
        <v>45</v>
      </c>
      <c r="E12" s="17" t="s">
        <v>84</v>
      </c>
      <c r="F12" s="31" t="s">
        <v>70</v>
      </c>
      <c r="G12" s="61" t="s">
        <v>40</v>
      </c>
      <c r="H12" s="63" t="s">
        <v>63</v>
      </c>
      <c r="I12" s="8"/>
      <c r="J12" s="8"/>
      <c r="K12" s="8"/>
      <c r="L12" s="8"/>
      <c r="M12" s="142" t="s">
        <v>58</v>
      </c>
      <c r="N12" s="143"/>
    </row>
    <row r="13" spans="1:14" ht="12.75" customHeight="1">
      <c r="A13" s="6"/>
      <c r="B13" s="13" t="s">
        <v>39</v>
      </c>
      <c r="C13" s="14" t="s">
        <v>71</v>
      </c>
      <c r="D13" s="16" t="s">
        <v>46</v>
      </c>
      <c r="E13" s="18" t="s">
        <v>85</v>
      </c>
      <c r="F13" s="32" t="s">
        <v>60</v>
      </c>
      <c r="G13" s="62" t="s">
        <v>49</v>
      </c>
      <c r="H13" s="64" t="s">
        <v>62</v>
      </c>
      <c r="I13" s="8"/>
      <c r="J13" s="8"/>
      <c r="K13" s="8"/>
      <c r="L13" s="8"/>
      <c r="M13" s="144"/>
      <c r="N13" s="145"/>
    </row>
    <row r="14" spans="1:14" ht="12.75">
      <c r="A14" s="19" t="s">
        <v>54</v>
      </c>
      <c r="B14" s="38">
        <v>4829671</v>
      </c>
      <c r="C14" s="37">
        <f>5000+442389</f>
        <v>447389</v>
      </c>
      <c r="D14" s="38">
        <v>0</v>
      </c>
      <c r="E14" s="38">
        <v>0</v>
      </c>
      <c r="F14" s="46">
        <f>SUM(B14:E14)</f>
        <v>5277060</v>
      </c>
      <c r="G14" s="51">
        <v>0.07</v>
      </c>
      <c r="H14" s="48">
        <f>$F$3*G14</f>
        <v>324774.59</v>
      </c>
      <c r="I14" s="28"/>
      <c r="J14" s="28"/>
      <c r="K14" s="28"/>
      <c r="L14" s="28"/>
      <c r="M14" s="51">
        <v>0.07</v>
      </c>
      <c r="N14" s="38">
        <f>M14*$F$3</f>
        <v>324774.59</v>
      </c>
    </row>
    <row r="15" spans="1:14" ht="12.75">
      <c r="A15" s="19" t="s">
        <v>42</v>
      </c>
      <c r="B15" s="35">
        <v>9007684</v>
      </c>
      <c r="C15" s="33">
        <v>190675</v>
      </c>
      <c r="D15" s="35">
        <v>307522</v>
      </c>
      <c r="E15" s="35">
        <v>5912820</v>
      </c>
      <c r="F15" s="33">
        <f>SUM(B15:E15)</f>
        <v>15418701</v>
      </c>
      <c r="G15" s="51">
        <v>0.13</v>
      </c>
      <c r="H15" s="48">
        <f>$F$3*G15</f>
        <v>603152.81</v>
      </c>
      <c r="I15" s="97"/>
      <c r="J15" s="97"/>
      <c r="K15" s="97"/>
      <c r="L15" s="116"/>
      <c r="M15" s="51">
        <v>0.32</v>
      </c>
      <c r="N15" s="38">
        <f>M15*$F$3</f>
        <v>1484683.84</v>
      </c>
    </row>
    <row r="16" spans="1:14" ht="12.75">
      <c r="A16" s="19" t="s">
        <v>43</v>
      </c>
      <c r="B16" s="35">
        <v>37599665</v>
      </c>
      <c r="C16" s="33">
        <v>966302</v>
      </c>
      <c r="D16" s="35">
        <v>20201433</v>
      </c>
      <c r="E16" s="93">
        <v>0</v>
      </c>
      <c r="F16" s="33">
        <f>SUM(B16:E16)</f>
        <v>58767400</v>
      </c>
      <c r="G16" s="51">
        <v>0.79</v>
      </c>
      <c r="H16" s="48">
        <f>$F$3*G16</f>
        <v>3665313.23</v>
      </c>
      <c r="I16" s="28"/>
      <c r="J16" s="28"/>
      <c r="K16" s="28"/>
      <c r="L16" s="28"/>
      <c r="M16" s="51">
        <v>0.6</v>
      </c>
      <c r="N16" s="38">
        <f>M16*$F$3</f>
        <v>2783782.1999999997</v>
      </c>
    </row>
    <row r="17" spans="1:14" ht="12.75">
      <c r="A17" s="19" t="s">
        <v>9</v>
      </c>
      <c r="B17" s="35">
        <v>820169</v>
      </c>
      <c r="C17" s="33">
        <f>135731+175000</f>
        <v>310731</v>
      </c>
      <c r="D17" s="22">
        <v>0</v>
      </c>
      <c r="E17" s="115">
        <v>0</v>
      </c>
      <c r="F17" s="33">
        <f>SUM(B17:E17)</f>
        <v>1130900</v>
      </c>
      <c r="G17" s="51">
        <v>0.01</v>
      </c>
      <c r="H17" s="48">
        <f>$F$3*G17</f>
        <v>46396.37</v>
      </c>
      <c r="I17" s="28"/>
      <c r="J17" s="28"/>
      <c r="K17" s="28"/>
      <c r="L17" s="28"/>
      <c r="M17" s="51">
        <v>0.01</v>
      </c>
      <c r="N17" s="38">
        <f>M17*$F$3</f>
        <v>46396.37</v>
      </c>
    </row>
    <row r="18" spans="1:14" ht="13.5" thickBot="1">
      <c r="A18" s="20" t="s">
        <v>22</v>
      </c>
      <c r="B18" s="34">
        <f aca="true" t="shared" si="0" ref="B18:H18">SUM(B14:B17)</f>
        <v>52257189</v>
      </c>
      <c r="C18" s="34">
        <f t="shared" si="0"/>
        <v>1915097</v>
      </c>
      <c r="D18" s="34">
        <f t="shared" si="0"/>
        <v>20508955</v>
      </c>
      <c r="E18" s="34">
        <f t="shared" si="0"/>
        <v>5912820</v>
      </c>
      <c r="F18" s="34">
        <f t="shared" si="0"/>
        <v>80594061</v>
      </c>
      <c r="G18" s="52">
        <f>SUM(G14:G17)</f>
        <v>1</v>
      </c>
      <c r="H18" s="53">
        <f t="shared" si="0"/>
        <v>4639637</v>
      </c>
      <c r="I18" s="47"/>
      <c r="J18" s="47"/>
      <c r="K18" s="47"/>
      <c r="L18" s="47"/>
      <c r="M18" s="52">
        <f>SUM(M14:M17)</f>
        <v>1</v>
      </c>
      <c r="N18" s="53">
        <f>SUM(N14:N17)</f>
        <v>4639637</v>
      </c>
    </row>
    <row r="19" spans="7:14" ht="12.75">
      <c r="G19" s="41"/>
      <c r="M19" s="3"/>
      <c r="N19" s="3"/>
    </row>
    <row r="20" ht="12.75">
      <c r="E20" s="40"/>
    </row>
    <row r="21" spans="1:5" ht="12.75">
      <c r="A21" s="29"/>
      <c r="B21" s="23"/>
      <c r="C21" s="21"/>
      <c r="D21" s="21"/>
      <c r="E21" s="22"/>
    </row>
    <row r="22" spans="1:2" ht="12.75">
      <c r="A22" s="39" t="s">
        <v>65</v>
      </c>
      <c r="B22" s="65"/>
    </row>
    <row r="23" spans="1:3" ht="12.75">
      <c r="A23" t="s">
        <v>57</v>
      </c>
      <c r="C23" s="66" t="s">
        <v>53</v>
      </c>
    </row>
    <row r="24" spans="1:3" ht="12.75">
      <c r="A24" t="s">
        <v>66</v>
      </c>
      <c r="C24" s="66" t="s">
        <v>50</v>
      </c>
    </row>
    <row r="25" spans="1:3" ht="12.75">
      <c r="A25" t="s">
        <v>67</v>
      </c>
      <c r="C25" s="66" t="s">
        <v>52</v>
      </c>
    </row>
    <row r="26" spans="1:3" ht="12.75">
      <c r="A26" t="s">
        <v>68</v>
      </c>
      <c r="C26" s="66" t="s">
        <v>55</v>
      </c>
    </row>
    <row r="27" spans="1:3" ht="12.75">
      <c r="A27" t="s">
        <v>56</v>
      </c>
      <c r="C27" s="66" t="s">
        <v>51</v>
      </c>
    </row>
    <row r="35" spans="1:14" s="3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M12:N13"/>
    <mergeCell ref="B11:D11"/>
  </mergeCells>
  <hyperlinks>
    <hyperlink ref="C23" r:id="rId1" display="www.deanza.edu/budgetinfo"/>
    <hyperlink ref="C24" r:id="rId2" display="www.ccleague.net/"/>
    <hyperlink ref="C27" r:id="rId3" display="www.ebudget.ca.gov/"/>
    <hyperlink ref="C26" r:id="rId4" display="www.cbp.org/"/>
    <hyperlink ref="C25" r:id="rId5" display="www.lao.ca.gov"/>
  </hyperlinks>
  <printOptions gridLines="1"/>
  <pageMargins left="0.42" right="0.42" top="1" bottom="1" header="0.5" footer="0.5"/>
  <pageSetup orientation="landscape" paperSize="9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172" zoomScaleNormal="172" workbookViewId="0" topLeftCell="A10">
      <selection activeCell="A41" sqref="A41:IV65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5" max="5" width="13.62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customWidth="1"/>
    <col min="10" max="11" width="0.12890625" style="0" customWidth="1"/>
    <col min="12" max="12" width="1.4921875" style="0" customWidth="1"/>
    <col min="13" max="13" width="6.875" style="0" customWidth="1"/>
    <col min="14" max="14" width="14.375" style="0" customWidth="1"/>
    <col min="15" max="15" width="5.00390625" style="0" customWidth="1"/>
    <col min="16" max="16" width="11.375" style="0" customWidth="1"/>
    <col min="17" max="17" width="15.00390625" style="0" customWidth="1"/>
  </cols>
  <sheetData>
    <row r="1" ht="12.75">
      <c r="A1" t="s">
        <v>37</v>
      </c>
    </row>
    <row r="2" spans="1:7" ht="12.75">
      <c r="A2" s="7" t="s">
        <v>25</v>
      </c>
      <c r="E2" s="103" t="s">
        <v>17</v>
      </c>
      <c r="F2" s="104"/>
      <c r="G2" s="55" t="s">
        <v>48</v>
      </c>
    </row>
    <row r="3" spans="1:7" ht="12.75">
      <c r="A3" s="7" t="s">
        <v>11</v>
      </c>
      <c r="E3" s="130" t="s">
        <v>12</v>
      </c>
      <c r="F3" s="131">
        <v>4639637</v>
      </c>
      <c r="G3" s="132">
        <f>F3/$F$7</f>
        <v>0.443445986346912</v>
      </c>
    </row>
    <row r="4" spans="1:12" ht="12.75">
      <c r="A4" s="140" t="s">
        <v>24</v>
      </c>
      <c r="B4" s="141"/>
      <c r="E4" s="106" t="s">
        <v>13</v>
      </c>
      <c r="F4" s="36">
        <v>3212418</v>
      </c>
      <c r="G4" s="59">
        <f>F4/$F$7</f>
        <v>0.3070356298496142</v>
      </c>
      <c r="I4" s="28"/>
      <c r="J4" s="28"/>
      <c r="K4" s="28"/>
      <c r="L4" s="28"/>
    </row>
    <row r="5" spans="1:13" ht="12.75">
      <c r="A5" s="4">
        <v>39358</v>
      </c>
      <c r="E5" s="106" t="s">
        <v>14</v>
      </c>
      <c r="F5" s="83">
        <v>2610633</v>
      </c>
      <c r="G5" s="59">
        <f>F5/$F$7</f>
        <v>0.24951838380347383</v>
      </c>
      <c r="I5" s="28"/>
      <c r="J5" s="28"/>
      <c r="K5" s="28"/>
      <c r="L5" s="28"/>
      <c r="M5" s="56"/>
    </row>
    <row r="6" spans="1:13" ht="12.75">
      <c r="A6" s="4"/>
      <c r="C6" s="7"/>
      <c r="D6" s="24"/>
      <c r="E6" s="106" t="s">
        <v>15</v>
      </c>
      <c r="F6" s="83">
        <v>0</v>
      </c>
      <c r="G6" s="59">
        <f>F6/$F$7</f>
        <v>0</v>
      </c>
      <c r="I6" s="28"/>
      <c r="J6" s="28"/>
      <c r="K6" s="28"/>
      <c r="L6" s="28"/>
      <c r="M6" s="56"/>
    </row>
    <row r="7" spans="1:12" ht="13.5" thickBot="1">
      <c r="A7" s="30" t="s">
        <v>36</v>
      </c>
      <c r="E7" s="107" t="s">
        <v>16</v>
      </c>
      <c r="F7" s="108">
        <f>SUM(F3:F6)</f>
        <v>10462688</v>
      </c>
      <c r="G7" s="109">
        <f>SUM(G3:G6)</f>
        <v>1</v>
      </c>
      <c r="I7" s="28"/>
      <c r="J7" s="28"/>
      <c r="K7" s="28"/>
      <c r="L7" s="28"/>
    </row>
    <row r="8" spans="1:12" ht="9" customHeight="1" thickTop="1">
      <c r="A8" s="7"/>
      <c r="E8" s="28"/>
      <c r="F8" s="28"/>
      <c r="G8" s="28"/>
      <c r="H8" s="28"/>
      <c r="I8" s="28"/>
      <c r="J8" s="28"/>
      <c r="K8" s="28"/>
      <c r="L8" s="28"/>
    </row>
    <row r="9" spans="1:12" ht="12.75">
      <c r="A9" s="88" t="s">
        <v>72</v>
      </c>
      <c r="E9" s="28"/>
      <c r="F9" s="28"/>
      <c r="G9" s="28"/>
      <c r="H9" s="28"/>
      <c r="I9" s="28"/>
      <c r="J9" s="28"/>
      <c r="K9" s="28"/>
      <c r="L9" s="28"/>
    </row>
    <row r="10" spans="1:19" s="2" customFormat="1" ht="6" customHeight="1">
      <c r="A10" s="1"/>
      <c r="G10"/>
      <c r="H10" s="28"/>
      <c r="I10"/>
      <c r="J10"/>
      <c r="K10"/>
      <c r="L10"/>
      <c r="M10"/>
      <c r="N10"/>
      <c r="O10"/>
      <c r="P10"/>
      <c r="Q10"/>
      <c r="R10"/>
      <c r="S10"/>
    </row>
    <row r="11" spans="1:14" ht="12.75">
      <c r="A11" s="5"/>
      <c r="B11" s="146" t="s">
        <v>59</v>
      </c>
      <c r="C11" s="147"/>
      <c r="D11" s="148"/>
      <c r="E11" s="27" t="s">
        <v>61</v>
      </c>
      <c r="F11" s="11"/>
      <c r="G11" s="134" t="s">
        <v>64</v>
      </c>
      <c r="H11" s="3"/>
      <c r="I11" s="3"/>
      <c r="J11" s="3"/>
      <c r="K11" s="3"/>
      <c r="L11" s="3"/>
      <c r="M11" s="116"/>
      <c r="N11" s="3"/>
    </row>
    <row r="12" spans="1:14" ht="12.75" customHeight="1">
      <c r="A12" s="6"/>
      <c r="B12" s="12" t="s">
        <v>44</v>
      </c>
      <c r="C12" s="8"/>
      <c r="D12" s="9" t="s">
        <v>45</v>
      </c>
      <c r="E12" s="17" t="s">
        <v>84</v>
      </c>
      <c r="F12" s="31" t="s">
        <v>70</v>
      </c>
      <c r="G12" s="8" t="s">
        <v>40</v>
      </c>
      <c r="H12" s="135" t="s">
        <v>63</v>
      </c>
      <c r="I12" s="8"/>
      <c r="J12" s="8"/>
      <c r="K12" s="8"/>
      <c r="L12" s="8"/>
      <c r="M12" s="149" t="s">
        <v>58</v>
      </c>
      <c r="N12" s="150"/>
    </row>
    <row r="13" spans="1:14" ht="12.75" customHeight="1">
      <c r="A13" s="6"/>
      <c r="B13" s="13" t="s">
        <v>39</v>
      </c>
      <c r="C13" s="14" t="s">
        <v>71</v>
      </c>
      <c r="D13" s="16" t="s">
        <v>46</v>
      </c>
      <c r="E13" s="18" t="s">
        <v>85</v>
      </c>
      <c r="F13" s="32" t="s">
        <v>60</v>
      </c>
      <c r="G13" s="15" t="s">
        <v>49</v>
      </c>
      <c r="H13" s="136" t="s">
        <v>62</v>
      </c>
      <c r="I13" s="8"/>
      <c r="J13" s="8"/>
      <c r="K13" s="8"/>
      <c r="L13" s="8"/>
      <c r="M13" s="151"/>
      <c r="N13" s="152"/>
    </row>
    <row r="14" spans="1:14" ht="12.75">
      <c r="A14" s="29" t="s">
        <v>54</v>
      </c>
      <c r="B14" s="38">
        <v>4829671</v>
      </c>
      <c r="C14" s="37">
        <f>5000+442389</f>
        <v>447389</v>
      </c>
      <c r="D14" s="38">
        <v>0</v>
      </c>
      <c r="E14" s="38">
        <v>0</v>
      </c>
      <c r="F14" s="46">
        <f>SUM(B14:E14)</f>
        <v>5277060</v>
      </c>
      <c r="G14" s="137">
        <v>0.07</v>
      </c>
      <c r="H14" s="48">
        <f>$F$3*G14</f>
        <v>324774.59</v>
      </c>
      <c r="I14" s="116"/>
      <c r="J14" s="116"/>
      <c r="K14" s="116"/>
      <c r="L14" s="116"/>
      <c r="M14" s="137">
        <v>0.07</v>
      </c>
      <c r="N14" s="38">
        <f>M14*$F$3</f>
        <v>324774.59</v>
      </c>
    </row>
    <row r="15" spans="1:14" ht="12.75">
      <c r="A15" s="29" t="s">
        <v>42</v>
      </c>
      <c r="B15" s="35">
        <v>9007684</v>
      </c>
      <c r="C15" s="33">
        <v>190675</v>
      </c>
      <c r="D15" s="35">
        <v>307522</v>
      </c>
      <c r="E15" s="35">
        <v>5912820</v>
      </c>
      <c r="F15" s="33">
        <f>SUM(B15:E15)</f>
        <v>15418701</v>
      </c>
      <c r="G15" s="137">
        <v>0.13</v>
      </c>
      <c r="H15" s="48">
        <f>$F$3*G15</f>
        <v>603152.81</v>
      </c>
      <c r="I15" s="116"/>
      <c r="J15" s="116"/>
      <c r="K15" s="116"/>
      <c r="L15" s="116"/>
      <c r="M15" s="137">
        <v>0.32</v>
      </c>
      <c r="N15" s="38">
        <f>M15*$F$3</f>
        <v>1484683.84</v>
      </c>
    </row>
    <row r="16" spans="1:14" ht="12.75">
      <c r="A16" s="19" t="s">
        <v>43</v>
      </c>
      <c r="B16" s="44">
        <v>37599665</v>
      </c>
      <c r="C16" s="45">
        <v>966302</v>
      </c>
      <c r="D16" s="44">
        <v>20201433</v>
      </c>
      <c r="E16" s="123">
        <v>0</v>
      </c>
      <c r="F16" s="45">
        <f>SUM(B16:E16)</f>
        <v>58767400</v>
      </c>
      <c r="G16" s="51">
        <v>0.79</v>
      </c>
      <c r="H16" s="110">
        <f>$F$3*G16</f>
        <v>3665313.23</v>
      </c>
      <c r="I16" s="28"/>
      <c r="J16" s="28"/>
      <c r="K16" s="28"/>
      <c r="L16" s="28"/>
      <c r="M16" s="51">
        <v>0.6</v>
      </c>
      <c r="N16" s="111">
        <f>M16*$F$3</f>
        <v>2783782.1999999997</v>
      </c>
    </row>
    <row r="17" spans="1:14" ht="12.75">
      <c r="A17" s="29" t="s">
        <v>9</v>
      </c>
      <c r="B17" s="35">
        <v>820169</v>
      </c>
      <c r="C17" s="33">
        <f>135731+175000</f>
        <v>310731</v>
      </c>
      <c r="D17" s="22">
        <v>0</v>
      </c>
      <c r="E17" s="115">
        <v>0</v>
      </c>
      <c r="F17" s="33">
        <f>SUM(B17:E17)</f>
        <v>1130900</v>
      </c>
      <c r="G17" s="137">
        <v>0.01</v>
      </c>
      <c r="H17" s="48">
        <f>$F$3*G17</f>
        <v>46396.37</v>
      </c>
      <c r="I17" s="28"/>
      <c r="J17" s="28"/>
      <c r="K17" s="28"/>
      <c r="L17" s="28"/>
      <c r="M17" s="137">
        <v>0.01</v>
      </c>
      <c r="N17" s="38">
        <f>M17*$F$3</f>
        <v>46396.37</v>
      </c>
    </row>
    <row r="18" spans="1:14" ht="13.5" thickBot="1">
      <c r="A18" s="20" t="s">
        <v>22</v>
      </c>
      <c r="B18" s="34">
        <f aca="true" t="shared" si="0" ref="B18:H18">SUM(B14:B17)</f>
        <v>52257189</v>
      </c>
      <c r="C18" s="34">
        <f t="shared" si="0"/>
        <v>1915097</v>
      </c>
      <c r="D18" s="34">
        <f t="shared" si="0"/>
        <v>20508955</v>
      </c>
      <c r="E18" s="34">
        <f t="shared" si="0"/>
        <v>5912820</v>
      </c>
      <c r="F18" s="34">
        <f t="shared" si="0"/>
        <v>80594061</v>
      </c>
      <c r="G18" s="138">
        <f t="shared" si="0"/>
        <v>1</v>
      </c>
      <c r="H18" s="108">
        <f t="shared" si="0"/>
        <v>4639637</v>
      </c>
      <c r="I18" s="139"/>
      <c r="J18" s="139"/>
      <c r="K18" s="139"/>
      <c r="L18" s="139"/>
      <c r="M18" s="138">
        <f>SUM(M14:M17)</f>
        <v>1</v>
      </c>
      <c r="N18" s="108">
        <f>SUM(N14:N17)</f>
        <v>4639637</v>
      </c>
    </row>
    <row r="19" ht="13.5" thickTop="1">
      <c r="N19" s="101"/>
    </row>
    <row r="20" spans="1:8" ht="12.75">
      <c r="A20" s="80"/>
      <c r="B20" s="81"/>
      <c r="C20" s="82" t="s">
        <v>47</v>
      </c>
      <c r="D20" s="10"/>
      <c r="E20" s="11"/>
      <c r="F20" s="26" t="s">
        <v>38</v>
      </c>
      <c r="H20" s="27" t="s">
        <v>100</v>
      </c>
    </row>
    <row r="21" spans="1:8" ht="12.75">
      <c r="A21" s="80"/>
      <c r="B21" s="12" t="s">
        <v>44</v>
      </c>
      <c r="C21" s="8"/>
      <c r="D21" s="8" t="s">
        <v>45</v>
      </c>
      <c r="E21" s="9"/>
      <c r="F21" s="17" t="s">
        <v>41</v>
      </c>
      <c r="H21" s="17" t="s">
        <v>98</v>
      </c>
    </row>
    <row r="22" spans="1:8" ht="12.75">
      <c r="A22" s="80"/>
      <c r="B22" s="13" t="s">
        <v>39</v>
      </c>
      <c r="C22" s="14" t="s">
        <v>71</v>
      </c>
      <c r="D22" s="15" t="s">
        <v>46</v>
      </c>
      <c r="E22" s="16" t="s">
        <v>49</v>
      </c>
      <c r="F22" s="18" t="s">
        <v>49</v>
      </c>
      <c r="H22" s="18" t="s">
        <v>99</v>
      </c>
    </row>
    <row r="23" spans="1:8" ht="12.75">
      <c r="A23" s="19" t="s">
        <v>69</v>
      </c>
      <c r="B23" s="35">
        <f>1230971+270137</f>
        <v>1501108</v>
      </c>
      <c r="C23" s="33">
        <f>78248+4369</f>
        <v>82617</v>
      </c>
      <c r="D23" s="33">
        <v>734</v>
      </c>
      <c r="E23" s="33">
        <f aca="true" t="shared" si="1" ref="E23:E32">SUM(B23:D23)</f>
        <v>1584459</v>
      </c>
      <c r="F23" s="84">
        <v>0.02</v>
      </c>
      <c r="H23" s="89">
        <f>F23*$N$16+27838</f>
        <v>83513.644</v>
      </c>
    </row>
    <row r="24" spans="1:8" ht="12.75">
      <c r="A24" s="19" t="s">
        <v>94</v>
      </c>
      <c r="B24" s="35">
        <v>5023364</v>
      </c>
      <c r="C24" s="33">
        <v>138800</v>
      </c>
      <c r="D24" s="33">
        <v>1909737</v>
      </c>
      <c r="E24" s="33">
        <f t="shared" si="1"/>
        <v>7071901</v>
      </c>
      <c r="F24" s="84">
        <v>0.12</v>
      </c>
      <c r="H24" s="89">
        <f aca="true" t="shared" si="2" ref="H24:H32">F24*$N$16</f>
        <v>334053.86399999994</v>
      </c>
    </row>
    <row r="25" spans="1:8" ht="12.75">
      <c r="A25" s="19" t="s">
        <v>89</v>
      </c>
      <c r="B25" s="35">
        <v>3604278</v>
      </c>
      <c r="C25" s="33">
        <v>74755</v>
      </c>
      <c r="D25" s="33">
        <v>1986345</v>
      </c>
      <c r="E25" s="33">
        <f t="shared" si="1"/>
        <v>5665378</v>
      </c>
      <c r="F25" s="84">
        <v>0.1</v>
      </c>
      <c r="H25" s="89">
        <f t="shared" si="2"/>
        <v>278378.22</v>
      </c>
    </row>
    <row r="26" spans="1:8" ht="12.75">
      <c r="A26" s="19" t="s">
        <v>88</v>
      </c>
      <c r="B26" s="35">
        <v>3212400</v>
      </c>
      <c r="C26" s="33">
        <v>66706</v>
      </c>
      <c r="D26" s="33">
        <v>1352067</v>
      </c>
      <c r="E26" s="33">
        <f t="shared" si="1"/>
        <v>4631173</v>
      </c>
      <c r="F26" s="84">
        <v>0.08</v>
      </c>
      <c r="H26" s="89">
        <f t="shared" si="2"/>
        <v>222702.57599999997</v>
      </c>
    </row>
    <row r="27" spans="1:8" ht="12.75">
      <c r="A27" s="19" t="s">
        <v>90</v>
      </c>
      <c r="B27" s="35">
        <v>1559316</v>
      </c>
      <c r="C27" s="33">
        <v>18099</v>
      </c>
      <c r="D27" s="33">
        <v>2142327</v>
      </c>
      <c r="E27" s="33">
        <f t="shared" si="1"/>
        <v>3719742</v>
      </c>
      <c r="F27" s="84">
        <v>0.06</v>
      </c>
      <c r="H27" s="89">
        <f t="shared" si="2"/>
        <v>167026.93199999997</v>
      </c>
    </row>
    <row r="28" spans="1:8" ht="12.75">
      <c r="A28" s="19" t="s">
        <v>95</v>
      </c>
      <c r="B28" s="35">
        <v>6932803</v>
      </c>
      <c r="C28" s="33">
        <v>43617</v>
      </c>
      <c r="D28" s="33">
        <v>4777955</v>
      </c>
      <c r="E28" s="33">
        <f t="shared" si="1"/>
        <v>11754375</v>
      </c>
      <c r="F28" s="84">
        <v>0.2</v>
      </c>
      <c r="H28" s="89">
        <f t="shared" si="2"/>
        <v>556756.44</v>
      </c>
    </row>
    <row r="29" spans="1:8" ht="12.75">
      <c r="A29" s="19" t="s">
        <v>91</v>
      </c>
      <c r="B29" s="35">
        <v>2943415</v>
      </c>
      <c r="C29" s="33">
        <v>247813</v>
      </c>
      <c r="D29" s="33">
        <v>10540</v>
      </c>
      <c r="E29" s="33">
        <f t="shared" si="1"/>
        <v>3201768</v>
      </c>
      <c r="F29" s="84">
        <v>0.05</v>
      </c>
      <c r="H29" s="89">
        <f t="shared" si="2"/>
        <v>139189.11</v>
      </c>
    </row>
    <row r="30" spans="1:8" ht="12.75">
      <c r="A30" s="19" t="s">
        <v>93</v>
      </c>
      <c r="B30" s="35">
        <v>2679510</v>
      </c>
      <c r="C30" s="33">
        <v>139180</v>
      </c>
      <c r="D30" s="33">
        <v>624823</v>
      </c>
      <c r="E30" s="33">
        <f t="shared" si="1"/>
        <v>3443513</v>
      </c>
      <c r="F30" s="84">
        <v>0.06</v>
      </c>
      <c r="H30" s="89">
        <f t="shared" si="2"/>
        <v>167026.93199999997</v>
      </c>
    </row>
    <row r="31" spans="1:8" ht="12.75">
      <c r="A31" s="19" t="s">
        <v>92</v>
      </c>
      <c r="B31" s="35">
        <v>5998306</v>
      </c>
      <c r="C31" s="33">
        <v>82356</v>
      </c>
      <c r="D31" s="33">
        <v>3589992</v>
      </c>
      <c r="E31" s="33">
        <f t="shared" si="1"/>
        <v>9670654</v>
      </c>
      <c r="F31" s="84">
        <v>0.16</v>
      </c>
      <c r="H31" s="89">
        <f t="shared" si="2"/>
        <v>445405.15199999994</v>
      </c>
    </row>
    <row r="32" spans="1:8" ht="12.75">
      <c r="A32" s="19" t="s">
        <v>96</v>
      </c>
      <c r="B32" s="114">
        <v>4145165</v>
      </c>
      <c r="C32" s="33">
        <v>72359</v>
      </c>
      <c r="D32" s="33">
        <v>3806913</v>
      </c>
      <c r="E32" s="33">
        <f t="shared" si="1"/>
        <v>8024437</v>
      </c>
      <c r="F32" s="84">
        <v>0.14</v>
      </c>
      <c r="H32" s="89">
        <f t="shared" si="2"/>
        <v>389729.508</v>
      </c>
    </row>
    <row r="33" spans="1:8" ht="13.5" thickBot="1">
      <c r="A33" s="20" t="s">
        <v>22</v>
      </c>
      <c r="B33" s="85">
        <f>SUM(B23:B32)</f>
        <v>37599665</v>
      </c>
      <c r="C33" s="86">
        <f>SUM(C23:C32)</f>
        <v>966302</v>
      </c>
      <c r="D33" s="86">
        <f>SUM(D23:D32)</f>
        <v>20201433</v>
      </c>
      <c r="E33" s="87">
        <f>SUM(E23:E32)</f>
        <v>58767400</v>
      </c>
      <c r="F33" s="25">
        <f>SUM(F23:F32)</f>
        <v>0.9900000000000002</v>
      </c>
      <c r="H33" s="90">
        <f>SUM(H23:H32)</f>
        <v>2783782.3779999996</v>
      </c>
    </row>
    <row r="34" ht="13.5" thickTop="1">
      <c r="E34" s="40"/>
    </row>
    <row r="35" spans="1:2" ht="12.75">
      <c r="A35" s="39" t="s">
        <v>65</v>
      </c>
      <c r="B35" s="65"/>
    </row>
    <row r="36" spans="1:3" ht="12.75">
      <c r="A36" t="s">
        <v>57</v>
      </c>
      <c r="C36" s="66" t="s">
        <v>53</v>
      </c>
    </row>
    <row r="37" spans="1:3" ht="12.75">
      <c r="A37" t="s">
        <v>66</v>
      </c>
      <c r="C37" s="66" t="s">
        <v>50</v>
      </c>
    </row>
    <row r="38" spans="1:3" ht="12.75">
      <c r="A38" t="s">
        <v>67</v>
      </c>
      <c r="C38" s="66" t="s">
        <v>52</v>
      </c>
    </row>
    <row r="39" spans="1:3" ht="12.75">
      <c r="A39" t="s">
        <v>68</v>
      </c>
      <c r="C39" s="66" t="s">
        <v>55</v>
      </c>
    </row>
    <row r="40" spans="1:3" ht="12.75">
      <c r="A40" t="s">
        <v>56</v>
      </c>
      <c r="C40" s="66" t="s">
        <v>51</v>
      </c>
    </row>
  </sheetData>
  <mergeCells count="2">
    <mergeCell ref="B11:D11"/>
    <mergeCell ref="M12:N13"/>
  </mergeCells>
  <hyperlinks>
    <hyperlink ref="C36" r:id="rId1" display="www.deanza.edu/budgetinfo"/>
    <hyperlink ref="C37" r:id="rId2" display="www.ccleague.net/"/>
    <hyperlink ref="C40" r:id="rId3" display="www.ebudget.ca.gov/"/>
    <hyperlink ref="C39" r:id="rId4" display="www.cbp.org/"/>
    <hyperlink ref="C38" r:id="rId5" display="www.lao.ca.gov"/>
  </hyperlinks>
  <printOptions gridLines="1"/>
  <pageMargins left="0.42" right="0.42" top="1" bottom="1" header="0.5" footer="0.5"/>
  <pageSetup fitToHeight="1" fitToWidth="1" orientation="landscape" paperSize="9" scale="90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172" zoomScaleNormal="172" workbookViewId="0" topLeftCell="A9">
      <selection activeCell="N22" sqref="N22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customWidth="1"/>
    <col min="10" max="11" width="0.12890625" style="0" customWidth="1"/>
    <col min="12" max="12" width="1.4921875" style="0" customWidth="1"/>
    <col min="13" max="13" width="6.875" style="0" customWidth="1"/>
    <col min="14" max="14" width="14.375" style="0" customWidth="1"/>
    <col min="15" max="15" width="5.00390625" style="0" customWidth="1"/>
    <col min="16" max="16" width="9.375" style="0" customWidth="1"/>
    <col min="17" max="17" width="10.375" style="0" customWidth="1"/>
    <col min="18" max="18" width="11.625" style="0" bestFit="1" customWidth="1"/>
  </cols>
  <sheetData>
    <row r="1" ht="12.75">
      <c r="A1" t="s">
        <v>37</v>
      </c>
    </row>
    <row r="2" spans="1:7" ht="12.75">
      <c r="A2" s="7" t="s">
        <v>25</v>
      </c>
      <c r="E2" s="103" t="s">
        <v>17</v>
      </c>
      <c r="F2" s="104"/>
      <c r="G2" s="55" t="s">
        <v>48</v>
      </c>
    </row>
    <row r="3" spans="1:7" ht="12.75">
      <c r="A3" s="7" t="s">
        <v>11</v>
      </c>
      <c r="E3" s="105" t="s">
        <v>12</v>
      </c>
      <c r="F3" s="36">
        <v>4639637</v>
      </c>
      <c r="G3" s="59">
        <f>F3/$F$7</f>
        <v>0.443445986346912</v>
      </c>
    </row>
    <row r="4" spans="1:12" ht="12.75">
      <c r="A4" s="24" t="s">
        <v>24</v>
      </c>
      <c r="B4" s="41"/>
      <c r="E4" s="106" t="s">
        <v>13</v>
      </c>
      <c r="F4" s="36">
        <v>3212418</v>
      </c>
      <c r="G4" s="59">
        <f>F4/$F$7</f>
        <v>0.3070356298496142</v>
      </c>
      <c r="I4" s="28"/>
      <c r="J4" s="28"/>
      <c r="K4" s="28"/>
      <c r="L4" s="28"/>
    </row>
    <row r="5" spans="1:13" ht="12.75">
      <c r="A5" s="4">
        <v>39358</v>
      </c>
      <c r="E5" s="106" t="s">
        <v>14</v>
      </c>
      <c r="F5" s="83">
        <v>2610633</v>
      </c>
      <c r="G5" s="59">
        <f>F5/$F$7</f>
        <v>0.24951838380347383</v>
      </c>
      <c r="I5" s="28"/>
      <c r="J5" s="28"/>
      <c r="K5" s="28"/>
      <c r="L5" s="28"/>
      <c r="M5" s="56"/>
    </row>
    <row r="6" spans="1:13" ht="12.75">
      <c r="A6" s="4"/>
      <c r="C6" s="7"/>
      <c r="D6" s="24"/>
      <c r="E6" s="106" t="s">
        <v>15</v>
      </c>
      <c r="F6" s="83">
        <v>0</v>
      </c>
      <c r="G6" s="59">
        <f>F6/$F$7</f>
        <v>0</v>
      </c>
      <c r="I6" s="28"/>
      <c r="J6" s="28"/>
      <c r="K6" s="28"/>
      <c r="L6" s="28"/>
      <c r="M6" s="56"/>
    </row>
    <row r="7" spans="1:12" ht="13.5" thickBot="1">
      <c r="A7" s="30" t="s">
        <v>36</v>
      </c>
      <c r="E7" s="107" t="s">
        <v>16</v>
      </c>
      <c r="F7" s="108">
        <f>SUM(F3:F6)</f>
        <v>10462688</v>
      </c>
      <c r="G7" s="109">
        <f>SUM(G3:G6)</f>
        <v>1</v>
      </c>
      <c r="I7" s="28"/>
      <c r="J7" s="28"/>
      <c r="K7" s="28"/>
      <c r="L7" s="28"/>
    </row>
    <row r="8" spans="1:12" ht="13.5" thickTop="1">
      <c r="A8" s="7"/>
      <c r="E8" s="28"/>
      <c r="F8" s="28"/>
      <c r="G8" s="28"/>
      <c r="H8" s="28"/>
      <c r="I8" s="28"/>
      <c r="J8" s="28"/>
      <c r="K8" s="28"/>
      <c r="L8" s="28"/>
    </row>
    <row r="9" spans="1:12" ht="12.75">
      <c r="A9" s="88" t="s">
        <v>73</v>
      </c>
      <c r="E9" s="28"/>
      <c r="F9" s="28"/>
      <c r="G9" s="28"/>
      <c r="H9" s="28"/>
      <c r="I9" s="28"/>
      <c r="J9" s="28"/>
      <c r="K9" s="28"/>
      <c r="L9" s="28"/>
    </row>
    <row r="10" spans="1:19" s="2" customFormat="1" ht="12.75">
      <c r="A10" s="1"/>
      <c r="G10"/>
      <c r="H10" s="28"/>
      <c r="I10"/>
      <c r="J10"/>
      <c r="K10"/>
      <c r="L10"/>
      <c r="M10"/>
      <c r="N10"/>
      <c r="O10"/>
      <c r="P10"/>
      <c r="Q10"/>
      <c r="R10"/>
      <c r="S10"/>
    </row>
    <row r="11" spans="1:13" ht="12.75">
      <c r="A11" s="5"/>
      <c r="B11" s="146" t="s">
        <v>59</v>
      </c>
      <c r="C11" s="147"/>
      <c r="D11" s="148"/>
      <c r="E11" s="27" t="s">
        <v>61</v>
      </c>
      <c r="F11" s="11"/>
      <c r="G11" s="60" t="s">
        <v>64</v>
      </c>
      <c r="M11" s="28"/>
    </row>
    <row r="12" spans="1:14" ht="12.75" customHeight="1">
      <c r="A12" s="6"/>
      <c r="B12" s="12" t="s">
        <v>44</v>
      </c>
      <c r="C12" s="8"/>
      <c r="D12" s="9" t="s">
        <v>45</v>
      </c>
      <c r="E12" s="17" t="s">
        <v>84</v>
      </c>
      <c r="F12" s="31" t="s">
        <v>70</v>
      </c>
      <c r="G12" s="61" t="s">
        <v>40</v>
      </c>
      <c r="H12" s="63" t="s">
        <v>63</v>
      </c>
      <c r="I12" s="8"/>
      <c r="J12" s="8"/>
      <c r="K12" s="8"/>
      <c r="L12" s="8"/>
      <c r="M12" s="142" t="s">
        <v>58</v>
      </c>
      <c r="N12" s="143"/>
    </row>
    <row r="13" spans="1:14" ht="12.75" customHeight="1">
      <c r="A13" s="6"/>
      <c r="B13" s="13" t="s">
        <v>39</v>
      </c>
      <c r="C13" s="14" t="s">
        <v>71</v>
      </c>
      <c r="D13" s="16" t="s">
        <v>46</v>
      </c>
      <c r="E13" s="18" t="s">
        <v>85</v>
      </c>
      <c r="F13" s="32" t="s">
        <v>60</v>
      </c>
      <c r="G13" s="61" t="s">
        <v>49</v>
      </c>
      <c r="H13" s="64" t="s">
        <v>62</v>
      </c>
      <c r="I13" s="8"/>
      <c r="J13" s="8"/>
      <c r="K13" s="8"/>
      <c r="L13" s="8"/>
      <c r="M13" s="144"/>
      <c r="N13" s="145"/>
    </row>
    <row r="14" spans="1:14" ht="12.75">
      <c r="A14" s="19" t="s">
        <v>54</v>
      </c>
      <c r="B14" s="111">
        <v>4829671</v>
      </c>
      <c r="C14" s="112">
        <f>5000+442389</f>
        <v>447389</v>
      </c>
      <c r="D14" s="111">
        <v>0</v>
      </c>
      <c r="E14" s="111">
        <v>0</v>
      </c>
      <c r="F14" s="124">
        <f>SUM(B14:E14)</f>
        <v>5277060</v>
      </c>
      <c r="G14" s="117">
        <v>0.07</v>
      </c>
      <c r="H14" s="125">
        <f>$F$3*G14</f>
        <v>324774.59</v>
      </c>
      <c r="I14" s="28"/>
      <c r="J14" s="28"/>
      <c r="K14" s="28"/>
      <c r="L14" s="28"/>
      <c r="M14" s="117">
        <v>0.07</v>
      </c>
      <c r="N14" s="111">
        <f>M14*$F$3</f>
        <v>324774.59</v>
      </c>
    </row>
    <row r="15" spans="1:14" ht="12.75">
      <c r="A15" s="19" t="s">
        <v>42</v>
      </c>
      <c r="B15" s="35">
        <v>9007684</v>
      </c>
      <c r="C15" s="35">
        <v>190675</v>
      </c>
      <c r="D15" s="35">
        <v>307522</v>
      </c>
      <c r="E15" s="35">
        <v>5912820</v>
      </c>
      <c r="F15" s="35">
        <f>SUM(B15:E15)</f>
        <v>15418701</v>
      </c>
      <c r="G15" s="121">
        <v>0.13</v>
      </c>
      <c r="H15" s="35">
        <f>$F$3*G15</f>
        <v>603152.81</v>
      </c>
      <c r="I15" s="116"/>
      <c r="J15" s="116"/>
      <c r="K15" s="116"/>
      <c r="L15" s="116"/>
      <c r="M15" s="84">
        <v>0.32</v>
      </c>
      <c r="N15" s="35">
        <f>M15*$F$3</f>
        <v>1484683.84</v>
      </c>
    </row>
    <row r="16" spans="1:19" ht="12.75">
      <c r="A16" s="19" t="s">
        <v>43</v>
      </c>
      <c r="B16" s="35">
        <v>37599665</v>
      </c>
      <c r="C16" s="33">
        <v>966302</v>
      </c>
      <c r="D16" s="35">
        <v>20201433</v>
      </c>
      <c r="E16" s="93">
        <v>0</v>
      </c>
      <c r="F16" s="40">
        <f>SUM(B16:E16)</f>
        <v>58767400</v>
      </c>
      <c r="G16" s="121">
        <v>0.79</v>
      </c>
      <c r="H16" s="33">
        <f>$F$3*G16</f>
        <v>3665313.23</v>
      </c>
      <c r="I16" s="28"/>
      <c r="J16" s="28"/>
      <c r="K16" s="28"/>
      <c r="L16" s="28"/>
      <c r="M16" s="84">
        <v>0.6</v>
      </c>
      <c r="N16" s="35">
        <f>M16*$F$3</f>
        <v>2783782.1999999997</v>
      </c>
      <c r="R16" s="101">
        <f>N16-800265-614543</f>
        <v>1368974.1999999997</v>
      </c>
      <c r="S16" s="113">
        <f>R16/80000</f>
        <v>17.112177499999998</v>
      </c>
    </row>
    <row r="17" spans="1:14" ht="12.75">
      <c r="A17" s="19" t="s">
        <v>9</v>
      </c>
      <c r="B17" s="35">
        <v>820169</v>
      </c>
      <c r="C17" s="33">
        <f>135731+175000</f>
        <v>310731</v>
      </c>
      <c r="D17" s="22">
        <v>0</v>
      </c>
      <c r="E17" s="115">
        <v>0</v>
      </c>
      <c r="F17" s="40">
        <f>SUM(B17:E17)</f>
        <v>1130900</v>
      </c>
      <c r="G17" s="122">
        <v>0.01</v>
      </c>
      <c r="H17" s="119">
        <f>$F$3*G17</f>
        <v>46396.37</v>
      </c>
      <c r="I17" s="28"/>
      <c r="J17" s="28"/>
      <c r="K17" s="28"/>
      <c r="L17" s="28"/>
      <c r="M17" s="118">
        <v>0.01</v>
      </c>
      <c r="N17" s="35">
        <f>M17*$F$3</f>
        <v>46396.37</v>
      </c>
    </row>
    <row r="18" spans="1:14" ht="13.5" thickBot="1">
      <c r="A18" s="20" t="s">
        <v>22</v>
      </c>
      <c r="B18" s="34">
        <f aca="true" t="shared" si="0" ref="B18:H18">SUM(B14:B17)</f>
        <v>52257189</v>
      </c>
      <c r="C18" s="34">
        <f t="shared" si="0"/>
        <v>1915097</v>
      </c>
      <c r="D18" s="34">
        <f t="shared" si="0"/>
        <v>20508955</v>
      </c>
      <c r="E18" s="34">
        <f t="shared" si="0"/>
        <v>5912820</v>
      </c>
      <c r="F18" s="34">
        <f t="shared" si="0"/>
        <v>80594061</v>
      </c>
      <c r="G18" s="120">
        <f t="shared" si="0"/>
        <v>1</v>
      </c>
      <c r="H18" s="53">
        <f t="shared" si="0"/>
        <v>4639637</v>
      </c>
      <c r="I18" s="47"/>
      <c r="J18" s="47"/>
      <c r="K18" s="47"/>
      <c r="L18" s="47"/>
      <c r="M18" s="52">
        <f>SUM(M14:M17)</f>
        <v>1</v>
      </c>
      <c r="N18" s="53">
        <f>SUM(N14:N17)</f>
        <v>4639637</v>
      </c>
    </row>
    <row r="19" spans="13:14" ht="12.75">
      <c r="M19" s="3"/>
      <c r="N19" s="3"/>
    </row>
    <row r="20" ht="12.75">
      <c r="E20" s="40"/>
    </row>
    <row r="21" spans="2:8" ht="12.75">
      <c r="B21" s="67"/>
      <c r="C21" s="68" t="s">
        <v>76</v>
      </c>
      <c r="D21" s="69"/>
      <c r="E21" s="70"/>
      <c r="F21" s="78" t="s">
        <v>34</v>
      </c>
      <c r="H21" s="100" t="s">
        <v>75</v>
      </c>
    </row>
    <row r="22" spans="2:8" ht="12.75">
      <c r="B22" s="71" t="s">
        <v>77</v>
      </c>
      <c r="C22" s="72"/>
      <c r="D22" s="72" t="s">
        <v>78</v>
      </c>
      <c r="E22" s="73"/>
      <c r="F22" s="73" t="s">
        <v>35</v>
      </c>
      <c r="H22" s="99" t="s">
        <v>63</v>
      </c>
    </row>
    <row r="23" spans="2:8" ht="12.75">
      <c r="B23" s="74" t="s">
        <v>79</v>
      </c>
      <c r="C23" s="75" t="s">
        <v>80</v>
      </c>
      <c r="D23" s="75" t="s">
        <v>81</v>
      </c>
      <c r="E23" s="76" t="s">
        <v>82</v>
      </c>
      <c r="F23" s="76" t="s">
        <v>82</v>
      </c>
      <c r="H23" s="64" t="s">
        <v>62</v>
      </c>
    </row>
    <row r="24" spans="1:8" ht="12.75">
      <c r="A24" s="19" t="s">
        <v>83</v>
      </c>
      <c r="B24" s="48">
        <v>307012</v>
      </c>
      <c r="C24" s="48">
        <f>5000+33182</f>
        <v>38182</v>
      </c>
      <c r="D24" s="48">
        <v>0</v>
      </c>
      <c r="E24" s="48">
        <f>D24+C24+B24</f>
        <v>345194</v>
      </c>
      <c r="F24" s="117">
        <f>E24/$E$35</f>
        <v>0.065414075261604</v>
      </c>
      <c r="H24" s="48">
        <f>$H$14*F24</f>
        <v>21244.829473316586</v>
      </c>
    </row>
    <row r="25" spans="1:8" ht="12.75">
      <c r="A25" s="19" t="s">
        <v>86</v>
      </c>
      <c r="B25" s="35">
        <v>1076002</v>
      </c>
      <c r="C25" s="35">
        <v>52000</v>
      </c>
      <c r="D25" s="22">
        <v>0</v>
      </c>
      <c r="E25" s="35">
        <f>D25+C25+B25</f>
        <v>1128002</v>
      </c>
      <c r="F25" s="84">
        <f aca="true" t="shared" si="1" ref="F25:F34">E25/$E$35</f>
        <v>0.21375576552095296</v>
      </c>
      <c r="H25" s="35">
        <f aca="true" t="shared" si="2" ref="H25:H34">$H$14*F25</f>
        <v>69422.44110720365</v>
      </c>
    </row>
    <row r="26" spans="1:8" ht="12.75">
      <c r="A26" s="19" t="s">
        <v>87</v>
      </c>
      <c r="B26" s="35">
        <v>1700419</v>
      </c>
      <c r="C26" s="35">
        <v>91953</v>
      </c>
      <c r="D26" s="22">
        <v>0</v>
      </c>
      <c r="E26" s="35">
        <f aca="true" t="shared" si="3" ref="E26:E34">D26+C26+B26</f>
        <v>1792372</v>
      </c>
      <c r="F26" s="84">
        <f t="shared" si="1"/>
        <v>0.3396535191943999</v>
      </c>
      <c r="H26" s="35">
        <f t="shared" si="2"/>
        <v>110310.83243841837</v>
      </c>
    </row>
    <row r="27" spans="1:8" ht="12.75">
      <c r="A27" s="19" t="s">
        <v>20</v>
      </c>
      <c r="B27" s="93">
        <v>0</v>
      </c>
      <c r="C27" s="35">
        <v>45000</v>
      </c>
      <c r="D27" s="22">
        <v>0</v>
      </c>
      <c r="E27" s="35">
        <f t="shared" si="3"/>
        <v>45000</v>
      </c>
      <c r="F27" s="84">
        <f t="shared" si="1"/>
        <v>0.00852747552614524</v>
      </c>
      <c r="H27" s="35">
        <f t="shared" si="2"/>
        <v>2769.5073677388546</v>
      </c>
    </row>
    <row r="28" spans="1:8" ht="12.75">
      <c r="A28" s="19" t="s">
        <v>18</v>
      </c>
      <c r="B28" s="35">
        <v>163717</v>
      </c>
      <c r="C28" s="35">
        <v>49048</v>
      </c>
      <c r="D28" s="22">
        <v>0</v>
      </c>
      <c r="E28" s="35">
        <f t="shared" si="3"/>
        <v>212765</v>
      </c>
      <c r="F28" s="84">
        <f t="shared" si="1"/>
        <v>0.04031885178489538</v>
      </c>
      <c r="H28" s="35">
        <f t="shared" si="2"/>
        <v>13094.538557710166</v>
      </c>
    </row>
    <row r="29" spans="1:8" ht="12.75">
      <c r="A29" s="19" t="s">
        <v>21</v>
      </c>
      <c r="B29" s="35">
        <v>528770</v>
      </c>
      <c r="C29" s="35">
        <v>36231</v>
      </c>
      <c r="D29" s="22">
        <v>0</v>
      </c>
      <c r="E29" s="35">
        <f t="shared" si="3"/>
        <v>565001</v>
      </c>
      <c r="F29" s="84">
        <f t="shared" si="1"/>
        <v>0.10706738221661304</v>
      </c>
      <c r="H29" s="35">
        <f t="shared" si="2"/>
        <v>34772.765161773794</v>
      </c>
    </row>
    <row r="30" spans="1:8" ht="12.75">
      <c r="A30" s="19" t="s">
        <v>19</v>
      </c>
      <c r="B30" s="35">
        <v>113342</v>
      </c>
      <c r="C30" s="35">
        <v>18303</v>
      </c>
      <c r="D30" s="22">
        <v>0</v>
      </c>
      <c r="E30" s="35">
        <f t="shared" si="3"/>
        <v>131645</v>
      </c>
      <c r="F30" s="84">
        <f t="shared" si="1"/>
        <v>0.024946655903097557</v>
      </c>
      <c r="H30" s="35">
        <f t="shared" si="2"/>
        <v>8102.039942799589</v>
      </c>
    </row>
    <row r="31" spans="1:8" ht="12.75">
      <c r="A31" s="19" t="s">
        <v>30</v>
      </c>
      <c r="B31" s="35">
        <v>88705</v>
      </c>
      <c r="C31" s="35">
        <v>49900</v>
      </c>
      <c r="D31" s="22">
        <v>0</v>
      </c>
      <c r="E31" s="35">
        <f t="shared" si="3"/>
        <v>138605</v>
      </c>
      <c r="F31" s="84">
        <f t="shared" si="1"/>
        <v>0.02626557211780802</v>
      </c>
      <c r="H31" s="35">
        <f t="shared" si="2"/>
        <v>8530.390415676533</v>
      </c>
    </row>
    <row r="32" spans="1:8" ht="12.75">
      <c r="A32" s="19" t="s">
        <v>31</v>
      </c>
      <c r="B32" s="35">
        <v>442315</v>
      </c>
      <c r="C32" s="35">
        <v>9500</v>
      </c>
      <c r="D32" s="22">
        <v>0</v>
      </c>
      <c r="E32" s="35">
        <f t="shared" si="3"/>
        <v>451815</v>
      </c>
      <c r="F32" s="84">
        <f t="shared" si="1"/>
        <v>0.08561869677434025</v>
      </c>
      <c r="H32" s="35">
        <f t="shared" si="2"/>
        <v>27806.777141220682</v>
      </c>
    </row>
    <row r="33" spans="1:8" ht="12.75">
      <c r="A33" s="19" t="s">
        <v>32</v>
      </c>
      <c r="B33" s="35">
        <v>142697</v>
      </c>
      <c r="C33" s="93">
        <v>0</v>
      </c>
      <c r="D33" s="22">
        <v>0</v>
      </c>
      <c r="E33" s="35">
        <f t="shared" si="3"/>
        <v>142697</v>
      </c>
      <c r="F33" s="84">
        <f t="shared" si="1"/>
        <v>0.027041003892318827</v>
      </c>
      <c r="H33" s="35">
        <f t="shared" si="2"/>
        <v>8782.230952316251</v>
      </c>
    </row>
    <row r="34" spans="1:8" ht="12.75">
      <c r="A34" s="19" t="s">
        <v>33</v>
      </c>
      <c r="B34" s="35">
        <v>266692</v>
      </c>
      <c r="C34" s="35">
        <v>57272</v>
      </c>
      <c r="D34" s="22">
        <v>0</v>
      </c>
      <c r="E34" s="35">
        <f t="shared" si="3"/>
        <v>323964</v>
      </c>
      <c r="F34" s="118">
        <f t="shared" si="1"/>
        <v>0.061391001807824815</v>
      </c>
      <c r="H34" s="35">
        <f t="shared" si="2"/>
        <v>19938.237441825564</v>
      </c>
    </row>
    <row r="35" spans="1:8" ht="13.5" thickBot="1">
      <c r="A35" s="7" t="s">
        <v>22</v>
      </c>
      <c r="B35" s="77">
        <f>SUM(B24:B34)</f>
        <v>4829671</v>
      </c>
      <c r="C35" s="77">
        <f>SUM(C24:C34)</f>
        <v>447389</v>
      </c>
      <c r="D35" s="77">
        <f>SUM(D24:D34)</f>
        <v>0</v>
      </c>
      <c r="E35" s="77">
        <f>SUM(E24:E34)</f>
        <v>5277060</v>
      </c>
      <c r="F35" s="79">
        <f>SUM(F24:F34)</f>
        <v>0.9999999999999999</v>
      </c>
      <c r="H35" s="53">
        <f>SUM(H24:H34)</f>
        <v>324774.59</v>
      </c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spans="1:14" s="3" customFormat="1" ht="12.75">
      <c r="A40" s="29"/>
      <c r="B40" s="23"/>
      <c r="C40" s="21"/>
      <c r="D40" s="21"/>
      <c r="E40" s="22"/>
      <c r="F40" s="40"/>
      <c r="G40" s="43"/>
      <c r="M40"/>
      <c r="N40"/>
    </row>
    <row r="41" spans="1:2" ht="12.75">
      <c r="A41" s="39" t="s">
        <v>65</v>
      </c>
      <c r="B41" s="65"/>
    </row>
    <row r="42" spans="1:3" ht="12.75">
      <c r="A42" t="s">
        <v>57</v>
      </c>
      <c r="C42" s="66" t="s">
        <v>53</v>
      </c>
    </row>
    <row r="43" spans="1:3" ht="12.75">
      <c r="A43" t="s">
        <v>66</v>
      </c>
      <c r="C43" s="66" t="s">
        <v>50</v>
      </c>
    </row>
    <row r="44" spans="1:3" ht="12.75">
      <c r="A44" t="s">
        <v>67</v>
      </c>
      <c r="C44" s="66" t="s">
        <v>52</v>
      </c>
    </row>
    <row r="45" spans="1:3" ht="12.75">
      <c r="A45" t="s">
        <v>68</v>
      </c>
      <c r="C45" s="66" t="s">
        <v>55</v>
      </c>
    </row>
    <row r="46" spans="1:3" ht="12.75">
      <c r="A46" t="s">
        <v>56</v>
      </c>
      <c r="C46" s="66" t="s">
        <v>51</v>
      </c>
    </row>
  </sheetData>
  <mergeCells count="2">
    <mergeCell ref="B11:D11"/>
    <mergeCell ref="M12:N13"/>
  </mergeCells>
  <hyperlinks>
    <hyperlink ref="C42" r:id="rId1" display="www.deanza.edu/budgetinfo"/>
    <hyperlink ref="C43" r:id="rId2" display="www.ccleague.net/"/>
    <hyperlink ref="C46" r:id="rId3" display="www.ebudget.ca.gov/"/>
    <hyperlink ref="C45" r:id="rId4" display="www.cbp.org/"/>
    <hyperlink ref="C44" r:id="rId5" display="www.lao.ca.gov"/>
  </hyperlinks>
  <printOptions/>
  <pageMargins left="0.42" right="0.42" top="1" bottom="1" header="0.5" footer="0.5"/>
  <pageSetup orientation="landscape" paperSize="9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="200" zoomScaleNormal="200" workbookViewId="0" topLeftCell="A16">
      <selection activeCell="H7" sqref="H7"/>
    </sheetView>
  </sheetViews>
  <sheetFormatPr defaultColWidth="11.00390625" defaultRowHeight="12"/>
  <cols>
    <col min="1" max="1" width="17.00390625" style="0" customWidth="1"/>
    <col min="2" max="2" width="12.125" style="0" customWidth="1"/>
    <col min="3" max="3" width="10.50390625" style="0" customWidth="1"/>
    <col min="4" max="4" width="11.875" style="0" customWidth="1"/>
    <col min="6" max="6" width="11.50390625" style="0" customWidth="1"/>
    <col min="7" max="7" width="6.375" style="0" customWidth="1"/>
    <col min="8" max="8" width="11.125" style="0" customWidth="1"/>
    <col min="9" max="9" width="0.875" style="0" hidden="1" customWidth="1"/>
    <col min="10" max="10" width="0.12890625" style="0" hidden="1" customWidth="1"/>
    <col min="11" max="11" width="0.12890625" style="0" customWidth="1"/>
    <col min="12" max="12" width="1.4921875" style="0" customWidth="1"/>
    <col min="13" max="13" width="6.875" style="0" customWidth="1"/>
    <col min="14" max="14" width="14.50390625" style="0" customWidth="1"/>
    <col min="15" max="15" width="5.00390625" style="0" customWidth="1"/>
    <col min="16" max="16" width="8.125" style="0" customWidth="1"/>
    <col min="17" max="17" width="10.00390625" style="0" customWidth="1"/>
  </cols>
  <sheetData>
    <row r="1" ht="12.75">
      <c r="A1" t="s">
        <v>37</v>
      </c>
    </row>
    <row r="2" spans="1:7" ht="12.75">
      <c r="A2" s="7" t="s">
        <v>25</v>
      </c>
      <c r="E2" s="103" t="s">
        <v>17</v>
      </c>
      <c r="F2" s="104"/>
      <c r="G2" s="55" t="s">
        <v>48</v>
      </c>
    </row>
    <row r="3" spans="1:7" ht="12.75">
      <c r="A3" s="7" t="s">
        <v>11</v>
      </c>
      <c r="E3" s="130" t="s">
        <v>12</v>
      </c>
      <c r="F3" s="131">
        <v>4639637</v>
      </c>
      <c r="G3" s="132">
        <f>F3/$F$7</f>
        <v>0.443445986346912</v>
      </c>
    </row>
    <row r="4" spans="1:7" ht="12.75">
      <c r="A4" s="24" t="s">
        <v>24</v>
      </c>
      <c r="B4" s="41"/>
      <c r="E4" s="106" t="s">
        <v>13</v>
      </c>
      <c r="F4" s="36">
        <v>3212418</v>
      </c>
      <c r="G4" s="59">
        <f>F4/$F$7</f>
        <v>0.3070356298496142</v>
      </c>
    </row>
    <row r="5" spans="1:13" ht="12.75">
      <c r="A5" s="4">
        <v>39358</v>
      </c>
      <c r="E5" s="106" t="s">
        <v>14</v>
      </c>
      <c r="F5" s="83">
        <v>2610633</v>
      </c>
      <c r="G5" s="59">
        <f>F5/$F$7</f>
        <v>0.24951838380347383</v>
      </c>
      <c r="I5" s="49"/>
      <c r="J5" s="49"/>
      <c r="K5" s="49"/>
      <c r="L5" s="28"/>
      <c r="M5" s="56"/>
    </row>
    <row r="6" spans="1:13" ht="12.75">
      <c r="A6" s="4"/>
      <c r="C6" s="7"/>
      <c r="D6" s="24"/>
      <c r="E6" s="106" t="s">
        <v>15</v>
      </c>
      <c r="F6" s="83">
        <v>0</v>
      </c>
      <c r="G6" s="59">
        <f>F6/$F$7</f>
        <v>0</v>
      </c>
      <c r="I6" s="28"/>
      <c r="J6" s="28"/>
      <c r="K6" s="28"/>
      <c r="L6" s="28"/>
      <c r="M6" s="56"/>
    </row>
    <row r="7" spans="1:12" ht="13.5" thickBot="1">
      <c r="A7" s="30" t="s">
        <v>36</v>
      </c>
      <c r="E7" s="107" t="s">
        <v>16</v>
      </c>
      <c r="F7" s="108">
        <f>SUM(F3:F6)</f>
        <v>10462688</v>
      </c>
      <c r="G7" s="109">
        <f>SUM(G3:G6)</f>
        <v>1</v>
      </c>
      <c r="I7" s="28"/>
      <c r="J7" s="28"/>
      <c r="K7" s="28"/>
      <c r="L7" s="28"/>
    </row>
    <row r="8" spans="1:12" ht="13.5" thickTop="1">
      <c r="A8" s="7"/>
      <c r="E8" s="28"/>
      <c r="F8" s="28"/>
      <c r="G8" s="28"/>
      <c r="H8" s="28"/>
      <c r="I8" s="50"/>
      <c r="J8" s="50"/>
      <c r="K8" s="50"/>
      <c r="L8" s="28"/>
    </row>
    <row r="9" spans="1:8" ht="12.75">
      <c r="A9" s="2" t="s">
        <v>29</v>
      </c>
      <c r="E9" s="28"/>
      <c r="F9" s="28"/>
      <c r="G9" s="28"/>
      <c r="H9" s="28"/>
    </row>
    <row r="10" spans="1:19" s="2" customFormat="1" ht="12.75">
      <c r="A10" s="1"/>
      <c r="G10"/>
      <c r="H10" s="28"/>
      <c r="I10"/>
      <c r="J10"/>
      <c r="K10"/>
      <c r="L10"/>
      <c r="M10"/>
      <c r="N10"/>
      <c r="O10"/>
      <c r="P10"/>
      <c r="Q10"/>
      <c r="R10"/>
      <c r="S10"/>
    </row>
    <row r="11" spans="1:13" ht="12.75">
      <c r="A11" s="5"/>
      <c r="B11" s="146" t="s">
        <v>59</v>
      </c>
      <c r="C11" s="147"/>
      <c r="D11" s="148"/>
      <c r="E11" s="27" t="s">
        <v>61</v>
      </c>
      <c r="F11" s="11"/>
      <c r="G11" s="60" t="s">
        <v>64</v>
      </c>
      <c r="M11" s="28"/>
    </row>
    <row r="12" spans="1:14" ht="12.75" customHeight="1">
      <c r="A12" s="6"/>
      <c r="B12" s="12" t="s">
        <v>44</v>
      </c>
      <c r="C12" s="8"/>
      <c r="D12" s="9" t="s">
        <v>45</v>
      </c>
      <c r="E12" s="17" t="s">
        <v>84</v>
      </c>
      <c r="F12" s="31" t="s">
        <v>70</v>
      </c>
      <c r="G12" s="61" t="s">
        <v>40</v>
      </c>
      <c r="H12" s="63" t="s">
        <v>63</v>
      </c>
      <c r="I12" s="8"/>
      <c r="J12" s="8"/>
      <c r="K12" s="8"/>
      <c r="L12" s="8"/>
      <c r="M12" s="142" t="s">
        <v>28</v>
      </c>
      <c r="N12" s="143"/>
    </row>
    <row r="13" spans="1:14" ht="12.75" customHeight="1">
      <c r="A13" s="6"/>
      <c r="B13" s="13" t="s">
        <v>39</v>
      </c>
      <c r="C13" s="14" t="s">
        <v>71</v>
      </c>
      <c r="D13" s="16" t="s">
        <v>46</v>
      </c>
      <c r="E13" s="18" t="s">
        <v>85</v>
      </c>
      <c r="F13" s="32" t="s">
        <v>60</v>
      </c>
      <c r="G13" s="62" t="s">
        <v>49</v>
      </c>
      <c r="H13" s="64" t="s">
        <v>62</v>
      </c>
      <c r="I13" s="8"/>
      <c r="J13" s="8"/>
      <c r="K13" s="8"/>
      <c r="L13" s="8"/>
      <c r="M13" s="144"/>
      <c r="N13" s="145"/>
    </row>
    <row r="14" spans="1:14" ht="12.75">
      <c r="A14" s="19" t="s">
        <v>54</v>
      </c>
      <c r="B14" s="38">
        <v>4829671</v>
      </c>
      <c r="C14" s="37">
        <f>5000+442389</f>
        <v>447389</v>
      </c>
      <c r="D14" s="38">
        <v>0</v>
      </c>
      <c r="E14" s="38">
        <v>0</v>
      </c>
      <c r="F14" s="46">
        <f>SUM(B14:E14)</f>
        <v>5277060</v>
      </c>
      <c r="G14" s="51">
        <v>0.07</v>
      </c>
      <c r="H14" s="48">
        <f>$F$3*G14</f>
        <v>324774.59</v>
      </c>
      <c r="I14" s="28"/>
      <c r="J14" s="28"/>
      <c r="K14" s="28"/>
      <c r="L14" s="28"/>
      <c r="M14" s="51">
        <v>0.07</v>
      </c>
      <c r="N14" s="38">
        <f>M14*$F$3</f>
        <v>324774.59</v>
      </c>
    </row>
    <row r="15" spans="1:14" ht="12.75">
      <c r="A15" s="19" t="s">
        <v>42</v>
      </c>
      <c r="B15" s="44">
        <v>9007684</v>
      </c>
      <c r="C15" s="45">
        <v>190675</v>
      </c>
      <c r="D15" s="44">
        <v>307522</v>
      </c>
      <c r="E15" s="44">
        <v>5912820</v>
      </c>
      <c r="F15" s="45">
        <f>SUM(B15:E15)</f>
        <v>15418701</v>
      </c>
      <c r="G15" s="51">
        <v>0.13</v>
      </c>
      <c r="H15" s="44">
        <f>$F$3*G15</f>
        <v>603152.81</v>
      </c>
      <c r="I15" s="97"/>
      <c r="J15" s="97"/>
      <c r="K15" s="97"/>
      <c r="L15" s="8"/>
      <c r="M15" s="51">
        <v>0.32</v>
      </c>
      <c r="N15" s="44">
        <f>M15*$F$3</f>
        <v>1484683.84</v>
      </c>
    </row>
    <row r="16" spans="1:14" ht="12.75">
      <c r="A16" s="19" t="s">
        <v>43</v>
      </c>
      <c r="B16" s="35">
        <v>37599665</v>
      </c>
      <c r="C16" s="33">
        <v>966302</v>
      </c>
      <c r="D16" s="35">
        <v>20201433</v>
      </c>
      <c r="E16" s="93">
        <v>0</v>
      </c>
      <c r="F16" s="33">
        <f>SUM(B16:E16)</f>
        <v>58767400</v>
      </c>
      <c r="G16" s="51">
        <v>0.79</v>
      </c>
      <c r="H16" s="35">
        <f>$F$3*G16</f>
        <v>3665313.23</v>
      </c>
      <c r="I16" s="28"/>
      <c r="J16" s="28"/>
      <c r="K16" s="28"/>
      <c r="L16" s="28"/>
      <c r="M16" s="51">
        <v>0.6</v>
      </c>
      <c r="N16" s="35">
        <f>M16*$F$3</f>
        <v>2783782.1999999997</v>
      </c>
    </row>
    <row r="17" spans="1:14" ht="12.75">
      <c r="A17" s="19" t="s">
        <v>9</v>
      </c>
      <c r="B17" s="35">
        <v>820169</v>
      </c>
      <c r="C17" s="33">
        <f>135731+175000</f>
        <v>310731</v>
      </c>
      <c r="D17" s="22">
        <v>0</v>
      </c>
      <c r="E17" s="115">
        <v>0</v>
      </c>
      <c r="F17" s="33">
        <f>SUM(B17:E17)</f>
        <v>1130900</v>
      </c>
      <c r="G17" s="51">
        <v>0.01</v>
      </c>
      <c r="H17" s="35">
        <f>$F$3*G17</f>
        <v>46396.37</v>
      </c>
      <c r="I17" s="28"/>
      <c r="J17" s="28"/>
      <c r="K17" s="28"/>
      <c r="L17" s="28"/>
      <c r="M17" s="51">
        <v>0.01</v>
      </c>
      <c r="N17" s="35">
        <f>M17*$F$3</f>
        <v>46396.37</v>
      </c>
    </row>
    <row r="18" spans="1:14" ht="13.5" thickBot="1">
      <c r="A18" s="20" t="s">
        <v>22</v>
      </c>
      <c r="B18" s="34">
        <f aca="true" t="shared" si="0" ref="B18:H18">SUM(B14:B17)</f>
        <v>52257189</v>
      </c>
      <c r="C18" s="34">
        <f t="shared" si="0"/>
        <v>1915097</v>
      </c>
      <c r="D18" s="34">
        <f t="shared" si="0"/>
        <v>20508955</v>
      </c>
      <c r="E18" s="34">
        <f t="shared" si="0"/>
        <v>5912820</v>
      </c>
      <c r="F18" s="34">
        <f t="shared" si="0"/>
        <v>80594061</v>
      </c>
      <c r="G18" s="52">
        <f t="shared" si="0"/>
        <v>1</v>
      </c>
      <c r="H18" s="53">
        <f t="shared" si="0"/>
        <v>4639637</v>
      </c>
      <c r="I18" s="47"/>
      <c r="J18" s="47"/>
      <c r="K18" s="47"/>
      <c r="L18" s="47"/>
      <c r="M18" s="52">
        <f>SUM(M14:M17)</f>
        <v>1</v>
      </c>
      <c r="N18" s="53">
        <f>SUM(N14:N17)</f>
        <v>4639637</v>
      </c>
    </row>
    <row r="19" spans="13:14" ht="13.5" thickTop="1">
      <c r="M19" s="3"/>
      <c r="N19" s="3"/>
    </row>
    <row r="20" spans="4:5" ht="12.75">
      <c r="D20" s="102"/>
      <c r="E20" s="40"/>
    </row>
    <row r="21" ht="12.75">
      <c r="A21" t="s">
        <v>23</v>
      </c>
    </row>
    <row r="23" spans="1:14" ht="12.75">
      <c r="A23" s="42"/>
      <c r="B23" s="81"/>
      <c r="C23" s="82" t="s">
        <v>47</v>
      </c>
      <c r="D23" s="10"/>
      <c r="E23" s="82"/>
      <c r="F23" s="27" t="s">
        <v>4</v>
      </c>
      <c r="H23" s="95"/>
      <c r="M23" s="126" t="s">
        <v>64</v>
      </c>
      <c r="N23" s="54" t="s">
        <v>26</v>
      </c>
    </row>
    <row r="24" spans="1:14" ht="12.75">
      <c r="A24" s="80"/>
      <c r="B24" s="12" t="s">
        <v>44</v>
      </c>
      <c r="C24" s="8"/>
      <c r="D24" s="8" t="s">
        <v>45</v>
      </c>
      <c r="E24" s="8" t="s">
        <v>101</v>
      </c>
      <c r="F24" s="17" t="s">
        <v>5</v>
      </c>
      <c r="H24" s="17" t="s">
        <v>7</v>
      </c>
      <c r="M24" s="127" t="s">
        <v>40</v>
      </c>
      <c r="N24" s="57" t="s">
        <v>27</v>
      </c>
    </row>
    <row r="25" spans="1:14" ht="12.75">
      <c r="A25" s="80"/>
      <c r="B25" s="13" t="s">
        <v>39</v>
      </c>
      <c r="C25" s="14" t="s">
        <v>71</v>
      </c>
      <c r="D25" s="15" t="s">
        <v>46</v>
      </c>
      <c r="E25" s="15" t="s">
        <v>102</v>
      </c>
      <c r="F25" s="18" t="s">
        <v>6</v>
      </c>
      <c r="H25" s="18" t="s">
        <v>8</v>
      </c>
      <c r="M25" s="128" t="s">
        <v>49</v>
      </c>
      <c r="N25" s="58" t="s">
        <v>74</v>
      </c>
    </row>
    <row r="26" spans="1:14" ht="12.75">
      <c r="A26" s="19" t="s">
        <v>103</v>
      </c>
      <c r="B26" s="133">
        <v>290993</v>
      </c>
      <c r="C26" s="36">
        <v>32171</v>
      </c>
      <c r="D26" s="36">
        <v>0</v>
      </c>
      <c r="E26" s="36">
        <f>SUM(B26:D26)</f>
        <v>323164</v>
      </c>
      <c r="F26" s="38">
        <v>0</v>
      </c>
      <c r="H26" s="38">
        <f>F26+E26</f>
        <v>323164</v>
      </c>
      <c r="M26" s="98">
        <f>E26/$E$41</f>
        <v>0.033996217709857716</v>
      </c>
      <c r="N26" s="38">
        <f>M26*$N$15</f>
        <v>50473.63505494756</v>
      </c>
    </row>
    <row r="27" spans="1:14" ht="12.75">
      <c r="A27" s="19" t="s">
        <v>104</v>
      </c>
      <c r="B27" s="91">
        <v>652242</v>
      </c>
      <c r="C27" s="21">
        <v>3104</v>
      </c>
      <c r="D27" s="22">
        <v>0</v>
      </c>
      <c r="E27" s="33">
        <f aca="true" t="shared" si="1" ref="E27:E40">SUM(B27:D27)</f>
        <v>655346</v>
      </c>
      <c r="F27" s="35">
        <v>430688</v>
      </c>
      <c r="H27" s="35">
        <f aca="true" t="shared" si="2" ref="H27:H39">F27+E27</f>
        <v>1086034</v>
      </c>
      <c r="M27" s="98">
        <f aca="true" t="shared" si="3" ref="M27:M40">E27/$E$41</f>
        <v>0.06894111129731163</v>
      </c>
      <c r="N27" s="35">
        <f>M27*$N$15</f>
        <v>102355.75385476003</v>
      </c>
    </row>
    <row r="28" spans="1:14" ht="12.75">
      <c r="A28" s="19" t="s">
        <v>105</v>
      </c>
      <c r="B28" s="91">
        <f>3076637+670603</f>
        <v>3747240</v>
      </c>
      <c r="C28" s="21">
        <v>28600</v>
      </c>
      <c r="D28" s="21">
        <v>307522</v>
      </c>
      <c r="E28" s="33">
        <f t="shared" si="1"/>
        <v>4083362</v>
      </c>
      <c r="F28" s="35">
        <v>533146</v>
      </c>
      <c r="H28" s="35">
        <f t="shared" si="2"/>
        <v>4616508</v>
      </c>
      <c r="M28" s="98">
        <f t="shared" si="3"/>
        <v>0.42956165767276067</v>
      </c>
      <c r="N28" s="35">
        <f aca="true" t="shared" si="4" ref="N28:N40">M28*$N$15</f>
        <v>637763.2514303598</v>
      </c>
    </row>
    <row r="29" spans="1:14" ht="12.75">
      <c r="A29" s="19" t="s">
        <v>106</v>
      </c>
      <c r="B29" s="91">
        <v>333558</v>
      </c>
      <c r="C29" s="21">
        <v>6669</v>
      </c>
      <c r="D29" s="22">
        <v>0</v>
      </c>
      <c r="E29" s="33">
        <f t="shared" si="1"/>
        <v>340227</v>
      </c>
      <c r="F29" s="93">
        <v>0</v>
      </c>
      <c r="H29" s="35">
        <f t="shared" si="2"/>
        <v>340227</v>
      </c>
      <c r="M29" s="98">
        <f t="shared" si="3"/>
        <v>0.035791211777214546</v>
      </c>
      <c r="N29" s="35">
        <f t="shared" si="4"/>
        <v>53138.63373964812</v>
      </c>
    </row>
    <row r="30" spans="1:14" ht="12.75">
      <c r="A30" s="19" t="s">
        <v>107</v>
      </c>
      <c r="B30" s="91">
        <v>635736</v>
      </c>
      <c r="C30" s="21">
        <v>20412</v>
      </c>
      <c r="D30" s="22">
        <v>0</v>
      </c>
      <c r="E30" s="33">
        <f t="shared" si="1"/>
        <v>656148</v>
      </c>
      <c r="F30" s="93">
        <v>0</v>
      </c>
      <c r="H30" s="35">
        <f t="shared" si="2"/>
        <v>656148</v>
      </c>
      <c r="M30" s="98">
        <f t="shared" si="3"/>
        <v>0.06902548012120076</v>
      </c>
      <c r="N30" s="35">
        <f t="shared" si="4"/>
        <v>102481.01488418801</v>
      </c>
    </row>
    <row r="31" spans="1:14" ht="12.75">
      <c r="A31" s="19" t="s">
        <v>108</v>
      </c>
      <c r="B31" s="92">
        <v>0</v>
      </c>
      <c r="C31" s="21">
        <v>25446</v>
      </c>
      <c r="D31" s="22">
        <v>0</v>
      </c>
      <c r="E31" s="33">
        <f t="shared" si="1"/>
        <v>25446</v>
      </c>
      <c r="F31" s="93">
        <v>0</v>
      </c>
      <c r="H31" s="35">
        <f t="shared" si="2"/>
        <v>25446</v>
      </c>
      <c r="M31" s="129">
        <f t="shared" si="3"/>
        <v>0.0026768691928712343</v>
      </c>
      <c r="N31" s="35">
        <f t="shared" si="4"/>
        <v>3974.304432449765</v>
      </c>
    </row>
    <row r="32" spans="1:14" ht="12.75">
      <c r="A32" s="19" t="s">
        <v>109</v>
      </c>
      <c r="B32" s="91">
        <v>30263</v>
      </c>
      <c r="C32" s="21">
        <v>5000</v>
      </c>
      <c r="D32" s="22">
        <v>0</v>
      </c>
      <c r="E32" s="33">
        <f t="shared" si="1"/>
        <v>35263</v>
      </c>
      <c r="F32" s="93">
        <v>0</v>
      </c>
      <c r="H32" s="35">
        <f t="shared" si="2"/>
        <v>35263</v>
      </c>
      <c r="M32" s="129">
        <f t="shared" si="3"/>
        <v>0.0037095983002522334</v>
      </c>
      <c r="N32" s="35">
        <f t="shared" si="4"/>
        <v>5507.580649275959</v>
      </c>
    </row>
    <row r="33" spans="1:14" ht="12.75">
      <c r="A33" s="19" t="s">
        <v>110</v>
      </c>
      <c r="B33" s="91">
        <v>228658</v>
      </c>
      <c r="C33" s="21">
        <v>11114</v>
      </c>
      <c r="D33" s="22">
        <v>0</v>
      </c>
      <c r="E33" s="33">
        <f t="shared" si="1"/>
        <v>239772</v>
      </c>
      <c r="F33" s="93">
        <v>0</v>
      </c>
      <c r="H33" s="35">
        <f t="shared" si="2"/>
        <v>239772</v>
      </c>
      <c r="M33" s="98">
        <f t="shared" si="3"/>
        <v>0.025223543193944886</v>
      </c>
      <c r="N33" s="35">
        <f t="shared" si="4"/>
        <v>37448.98696759196</v>
      </c>
    </row>
    <row r="34" spans="1:14" ht="12.75">
      <c r="A34" s="19" t="s">
        <v>111</v>
      </c>
      <c r="B34" s="91">
        <v>122185</v>
      </c>
      <c r="C34" s="21">
        <v>5000</v>
      </c>
      <c r="D34" s="22">
        <v>0</v>
      </c>
      <c r="E34" s="33">
        <f t="shared" si="1"/>
        <v>127185</v>
      </c>
      <c r="F34" s="93">
        <v>0</v>
      </c>
      <c r="H34" s="35">
        <f t="shared" si="2"/>
        <v>127185</v>
      </c>
      <c r="M34" s="98">
        <f t="shared" si="3"/>
        <v>0.013379612052791319</v>
      </c>
      <c r="N34" s="35">
        <f t="shared" si="4"/>
        <v>19864.4938002485</v>
      </c>
    </row>
    <row r="35" spans="1:14" ht="12.75">
      <c r="A35" s="19" t="s">
        <v>112</v>
      </c>
      <c r="B35" s="92">
        <v>0</v>
      </c>
      <c r="C35" s="22">
        <v>0</v>
      </c>
      <c r="D35" s="22">
        <v>0</v>
      </c>
      <c r="E35" s="22">
        <f t="shared" si="1"/>
        <v>0</v>
      </c>
      <c r="F35" s="35">
        <v>4349697</v>
      </c>
      <c r="H35" s="35">
        <f t="shared" si="2"/>
        <v>4349697</v>
      </c>
      <c r="M35" s="98">
        <f t="shared" si="3"/>
        <v>0</v>
      </c>
      <c r="N35" s="93">
        <f t="shared" si="4"/>
        <v>0</v>
      </c>
    </row>
    <row r="36" spans="1:14" ht="12.75">
      <c r="A36" s="19" t="s">
        <v>10</v>
      </c>
      <c r="B36" s="92">
        <v>448360</v>
      </c>
      <c r="C36" s="22">
        <v>0</v>
      </c>
      <c r="D36" s="22">
        <v>0</v>
      </c>
      <c r="E36" s="33">
        <f t="shared" si="1"/>
        <v>448360</v>
      </c>
      <c r="F36" s="93">
        <v>0</v>
      </c>
      <c r="H36" s="35">
        <f t="shared" si="2"/>
        <v>448360</v>
      </c>
      <c r="M36" s="98">
        <f t="shared" si="3"/>
        <v>0.04716659087148261</v>
      </c>
      <c r="N36" s="35">
        <f t="shared" si="4"/>
        <v>70027.47525478175</v>
      </c>
    </row>
    <row r="37" spans="1:14" ht="12.75">
      <c r="A37" s="19" t="s">
        <v>0</v>
      </c>
      <c r="B37" s="91">
        <v>346904</v>
      </c>
      <c r="C37" s="21">
        <v>5348</v>
      </c>
      <c r="D37" s="22">
        <v>0</v>
      </c>
      <c r="E37" s="33">
        <f t="shared" si="1"/>
        <v>352252</v>
      </c>
      <c r="F37" s="93">
        <v>0</v>
      </c>
      <c r="H37" s="35">
        <f t="shared" si="2"/>
        <v>352252</v>
      </c>
      <c r="M37" s="98">
        <f t="shared" si="3"/>
        <v>0.03705621814537758</v>
      </c>
      <c r="N37" s="35">
        <f t="shared" si="4"/>
        <v>55016.76825195687</v>
      </c>
    </row>
    <row r="38" spans="1:14" ht="12.75">
      <c r="A38" s="19" t="s">
        <v>1</v>
      </c>
      <c r="B38" s="91">
        <v>430651</v>
      </c>
      <c r="C38" s="22">
        <v>0</v>
      </c>
      <c r="D38" s="22">
        <v>0</v>
      </c>
      <c r="E38" s="33">
        <f t="shared" si="1"/>
        <v>430651</v>
      </c>
      <c r="F38" s="35">
        <v>489788</v>
      </c>
      <c r="H38" s="35">
        <f t="shared" si="2"/>
        <v>920439</v>
      </c>
      <c r="M38" s="98">
        <f t="shared" si="3"/>
        <v>0.04530363887366148</v>
      </c>
      <c r="N38" s="35">
        <f t="shared" si="4"/>
        <v>67261.580528921</v>
      </c>
    </row>
    <row r="39" spans="1:14" ht="12.75">
      <c r="A39" s="19" t="s">
        <v>2</v>
      </c>
      <c r="B39" s="91">
        <v>209113</v>
      </c>
      <c r="C39" s="21">
        <v>4288</v>
      </c>
      <c r="D39" s="22">
        <v>0</v>
      </c>
      <c r="E39" s="33">
        <f t="shared" si="1"/>
        <v>213401</v>
      </c>
      <c r="F39" s="93">
        <v>0</v>
      </c>
      <c r="H39" s="35">
        <f t="shared" si="2"/>
        <v>213401</v>
      </c>
      <c r="M39" s="98">
        <f t="shared" si="3"/>
        <v>0.022449365818907264</v>
      </c>
      <c r="N39" s="35">
        <f t="shared" si="4"/>
        <v>33330.21064957998</v>
      </c>
    </row>
    <row r="40" spans="1:14" ht="12.75">
      <c r="A40" s="19" t="s">
        <v>3</v>
      </c>
      <c r="B40" s="91">
        <v>1531781</v>
      </c>
      <c r="C40" s="21">
        <v>43523</v>
      </c>
      <c r="D40" s="22">
        <v>0</v>
      </c>
      <c r="E40" s="33">
        <f t="shared" si="1"/>
        <v>1575304</v>
      </c>
      <c r="F40" s="35">
        <v>109501</v>
      </c>
      <c r="H40" s="96">
        <f>F40+E40</f>
        <v>1684805</v>
      </c>
      <c r="M40" s="98">
        <f t="shared" si="3"/>
        <v>0.16571888497236606</v>
      </c>
      <c r="N40" s="35">
        <f t="shared" si="4"/>
        <v>246040.15050129074</v>
      </c>
    </row>
    <row r="41" spans="1:14" ht="13.5" thickBot="1">
      <c r="A41" s="7" t="s">
        <v>22</v>
      </c>
      <c r="B41" s="85">
        <f>SUM(B26:B40)</f>
        <v>9007684</v>
      </c>
      <c r="C41" s="86">
        <f>SUM(C26:C40)</f>
        <v>190675</v>
      </c>
      <c r="D41" s="86">
        <f>SUM(D26:D40)</f>
        <v>307522</v>
      </c>
      <c r="E41" s="87">
        <f>SUM(E26:E40)</f>
        <v>9505881</v>
      </c>
      <c r="F41" s="87">
        <f>SUM(F26:F40)</f>
        <v>5912820</v>
      </c>
      <c r="H41" s="94">
        <f>SUM(H26:H40)</f>
        <v>15418701</v>
      </c>
      <c r="M41" s="52">
        <f>SUM(M26:M40)</f>
        <v>1</v>
      </c>
      <c r="N41" s="94">
        <f>SUM(N26:N40)</f>
        <v>1484683.84</v>
      </c>
    </row>
    <row r="42" spans="5:8" ht="13.5" thickTop="1">
      <c r="E42" s="40"/>
      <c r="H42" s="101"/>
    </row>
    <row r="43" spans="4:5" ht="12.75">
      <c r="D43" s="101"/>
      <c r="E43" s="40"/>
    </row>
    <row r="44" spans="1:6" ht="12.75">
      <c r="A44" s="29"/>
      <c r="B44" s="23"/>
      <c r="C44" s="21"/>
      <c r="D44" s="21"/>
      <c r="E44" s="22"/>
      <c r="F44" s="40"/>
    </row>
    <row r="45" spans="1:2" ht="12.75">
      <c r="A45" s="39" t="s">
        <v>65</v>
      </c>
      <c r="B45" s="65"/>
    </row>
    <row r="46" spans="1:3" ht="12.75">
      <c r="A46" t="s">
        <v>57</v>
      </c>
      <c r="C46" s="66" t="s">
        <v>53</v>
      </c>
    </row>
    <row r="47" spans="1:3" ht="12.75">
      <c r="A47" t="s">
        <v>66</v>
      </c>
      <c r="C47" s="66" t="s">
        <v>50</v>
      </c>
    </row>
    <row r="48" spans="1:3" ht="12.75">
      <c r="A48" t="s">
        <v>67</v>
      </c>
      <c r="C48" s="66" t="s">
        <v>52</v>
      </c>
    </row>
    <row r="49" spans="1:3" ht="12.75">
      <c r="A49" t="s">
        <v>68</v>
      </c>
      <c r="C49" s="66" t="s">
        <v>55</v>
      </c>
    </row>
    <row r="50" spans="1:3" ht="12.75">
      <c r="A50" t="s">
        <v>56</v>
      </c>
      <c r="C50" s="66" t="s">
        <v>51</v>
      </c>
    </row>
    <row r="68" spans="7:12" ht="12.75">
      <c r="G68" s="43"/>
      <c r="H68" s="3"/>
      <c r="I68" s="3"/>
      <c r="J68" s="3"/>
      <c r="K68" s="3"/>
      <c r="L68" s="3"/>
    </row>
    <row r="81" ht="12.75">
      <c r="H81" t="s">
        <v>97</v>
      </c>
    </row>
    <row r="82" spans="1:14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</sheetData>
  <mergeCells count="2">
    <mergeCell ref="B11:D11"/>
    <mergeCell ref="M12:N13"/>
  </mergeCells>
  <hyperlinks>
    <hyperlink ref="C46" r:id="rId1" display="www.deanza.edu/budgetinfo"/>
    <hyperlink ref="C47" r:id="rId2" display="www.ccleague.net/"/>
    <hyperlink ref="C50" r:id="rId3" display="www.ebudget.ca.gov/"/>
    <hyperlink ref="C49" r:id="rId4" display="www.cbp.org/"/>
    <hyperlink ref="C48" r:id="rId5" display="www.lao.ca.gov"/>
  </hyperlinks>
  <printOptions gridLines="1"/>
  <pageMargins left="0.42" right="0.42" top="1" bottom="1" header="0.5" footer="0.5"/>
  <pageSetup orientation="landscape" paperSize="9"/>
  <rowBreaks count="2" manualBreakCount="2">
    <brk id="19" max="16383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Olga Evert</cp:lastModifiedBy>
  <cp:lastPrinted>2011-10-13T07:46:01Z</cp:lastPrinted>
  <dcterms:created xsi:type="dcterms:W3CDTF">2005-01-11T01:24:38Z</dcterms:created>
  <dcterms:modified xsi:type="dcterms:W3CDTF">2011-11-10T22:32:54Z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